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zeballos\OneDrive - ENERSA\Lucas Mateo - PF MATEO - ZEBALLOS\PF MATEO-ZEBALLOS\08-Informe\Respaldo digital\02-Proyección de la demanda\"/>
    </mc:Choice>
  </mc:AlternateContent>
  <bookViews>
    <workbookView xWindow="20370" yWindow="-120" windowWidth="29040" windowHeight="15840" tabRatio="598" activeTab="4"/>
  </bookViews>
  <sheets>
    <sheet name="Notas" sheetId="22" r:id="rId1"/>
    <sheet name="Declaracion_Energías" sheetId="1" r:id="rId2"/>
    <sheet name="Totales anuales (GWh)" sheetId="4" r:id="rId3"/>
    <sheet name="Gestion_Energías" sheetId="6" state="hidden" r:id="rId4"/>
    <sheet name="Gráfico" sheetId="27" r:id="rId5"/>
  </sheets>
  <definedNames>
    <definedName name="_xlnm.Print_Area" localSheetId="1">Declaracion_Energías!$A$1:$O$97</definedName>
    <definedName name="_xlnm.Print_Area" localSheetId="3">Gestion_Energías!$A$1:$AD$361</definedName>
    <definedName name="_xlnm.Print_Area" localSheetId="0">Notas!$A$1:$G$29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7" i="1" l="1"/>
  <c r="L87" i="1" s="1"/>
  <c r="K86" i="1" l="1"/>
  <c r="M87" i="1"/>
  <c r="M86" i="1" s="1"/>
  <c r="L86" i="1"/>
  <c r="E94" i="1"/>
  <c r="K84" i="1"/>
  <c r="G74" i="1"/>
  <c r="H74" i="1"/>
  <c r="I74" i="1"/>
  <c r="J74" i="1"/>
  <c r="L74" i="1"/>
  <c r="M74" i="1"/>
  <c r="B74" i="1"/>
  <c r="C74" i="1"/>
  <c r="D74" i="1"/>
  <c r="F74" i="1"/>
  <c r="K73" i="1"/>
  <c r="L73" i="1"/>
  <c r="J70" i="1"/>
  <c r="K70" i="1"/>
  <c r="L90" i="1" l="1"/>
  <c r="M90" i="1"/>
  <c r="C73" i="1" l="1"/>
  <c r="D73" i="1"/>
  <c r="E73" i="1"/>
  <c r="F73" i="1"/>
  <c r="G73" i="1"/>
  <c r="H73" i="1"/>
  <c r="I73" i="1"/>
  <c r="J73" i="1"/>
  <c r="B73" i="1"/>
  <c r="B72" i="1"/>
  <c r="C72" i="1"/>
  <c r="D72" i="1"/>
  <c r="E72" i="1"/>
  <c r="F72" i="1"/>
  <c r="G72" i="1"/>
  <c r="H72" i="1"/>
  <c r="I72" i="1"/>
  <c r="J72" i="1"/>
  <c r="K72" i="1"/>
  <c r="L72" i="1"/>
  <c r="M72" i="1"/>
  <c r="C71" i="1"/>
  <c r="D71" i="1"/>
  <c r="E71" i="1"/>
  <c r="F71" i="1"/>
  <c r="G71" i="1"/>
  <c r="H71" i="1"/>
  <c r="I71" i="1"/>
  <c r="J71" i="1"/>
  <c r="K71" i="1"/>
  <c r="L71" i="1"/>
  <c r="M71" i="1"/>
  <c r="B71" i="1"/>
  <c r="M93" i="1" l="1"/>
  <c r="J76" i="1" l="1"/>
  <c r="I76" i="1"/>
  <c r="H76" i="1"/>
  <c r="G76" i="1"/>
  <c r="F76" i="1"/>
  <c r="E76" i="1"/>
  <c r="D76" i="1"/>
  <c r="C76" i="1"/>
  <c r="B76" i="1"/>
  <c r="M75" i="1"/>
  <c r="L75" i="1"/>
  <c r="K75" i="1"/>
  <c r="J75" i="1"/>
  <c r="I75" i="1"/>
  <c r="H75" i="1"/>
  <c r="G75" i="1"/>
  <c r="E75" i="1"/>
  <c r="D75" i="1"/>
  <c r="C75" i="1"/>
  <c r="B75" i="1"/>
  <c r="N51" i="1" l="1"/>
  <c r="N26" i="1"/>
  <c r="O26" i="1" s="1"/>
  <c r="D25" i="4" l="1"/>
  <c r="O51" i="1"/>
  <c r="C25" i="4"/>
  <c r="N86" i="1" l="1"/>
  <c r="F25" i="4" l="1"/>
  <c r="N25" i="1" l="1"/>
  <c r="C24" i="4" l="1"/>
  <c r="N85" i="1" l="1"/>
  <c r="N50" i="1"/>
  <c r="F24" i="4" l="1"/>
  <c r="O86" i="1"/>
  <c r="D24" i="4"/>
  <c r="N49" i="1" l="1"/>
  <c r="D23" i="4" l="1"/>
  <c r="O50" i="1"/>
  <c r="N94" i="1" l="1"/>
  <c r="N84" i="1"/>
  <c r="O85" i="1" l="1"/>
  <c r="F23" i="4"/>
  <c r="G23" i="4"/>
  <c r="N74" i="1"/>
  <c r="E23" i="4" l="1"/>
  <c r="N24" i="1"/>
  <c r="C23" i="4" s="1"/>
  <c r="O25" i="1" l="1"/>
  <c r="N48" i="1" l="1"/>
  <c r="D22" i="4" l="1"/>
  <c r="O49" i="1"/>
  <c r="N83" i="1"/>
  <c r="O84" i="1" l="1"/>
  <c r="F22" i="4"/>
  <c r="N93" i="1"/>
  <c r="N73" i="1"/>
  <c r="O94" i="1" l="1"/>
  <c r="G22" i="4"/>
  <c r="E22" i="4"/>
  <c r="O74" i="1"/>
  <c r="N23" i="1"/>
  <c r="O24" i="1" l="1"/>
  <c r="C22" i="4"/>
  <c r="N47" i="1" l="1"/>
  <c r="N30" i="1"/>
  <c r="D4" i="4" s="1"/>
  <c r="N31" i="1"/>
  <c r="D5" i="4" s="1"/>
  <c r="N32" i="1"/>
  <c r="D6" i="4" s="1"/>
  <c r="N33" i="1"/>
  <c r="D7" i="4" s="1"/>
  <c r="N34" i="1"/>
  <c r="D8" i="4" s="1"/>
  <c r="N35" i="1"/>
  <c r="D9" i="4" s="1"/>
  <c r="N36" i="1"/>
  <c r="D10" i="4" s="1"/>
  <c r="N37" i="1"/>
  <c r="D11" i="4" s="1"/>
  <c r="N38" i="1"/>
  <c r="D12" i="4" s="1"/>
  <c r="N39" i="1"/>
  <c r="D13" i="4" s="1"/>
  <c r="N40" i="1"/>
  <c r="D14" i="4" s="1"/>
  <c r="N41" i="1"/>
  <c r="D15" i="4" s="1"/>
  <c r="N42" i="1"/>
  <c r="D16" i="4" s="1"/>
  <c r="N43" i="1"/>
  <c r="D17" i="4" s="1"/>
  <c r="N44" i="1"/>
  <c r="D18" i="4" s="1"/>
  <c r="N45" i="1"/>
  <c r="D19" i="4" s="1"/>
  <c r="N46" i="1"/>
  <c r="D20" i="4" s="1"/>
  <c r="N5" i="6"/>
  <c r="N6" i="6"/>
  <c r="T6" i="6"/>
  <c r="U6" i="6"/>
  <c r="V6" i="6"/>
  <c r="W6" i="6"/>
  <c r="X6" i="6"/>
  <c r="Y6" i="6"/>
  <c r="Z6" i="6"/>
  <c r="AA6" i="6"/>
  <c r="AB6" i="6"/>
  <c r="AC6" i="6"/>
  <c r="N7" i="6"/>
  <c r="R7" i="6"/>
  <c r="S7" i="6"/>
  <c r="T7" i="6"/>
  <c r="U7" i="6"/>
  <c r="V7" i="6"/>
  <c r="W7" i="6"/>
  <c r="X7" i="6"/>
  <c r="Y7" i="6"/>
  <c r="Z7" i="6"/>
  <c r="AA7" i="6"/>
  <c r="AB7" i="6"/>
  <c r="AC7" i="6"/>
  <c r="N8" i="6"/>
  <c r="R8" i="6"/>
  <c r="S8" i="6"/>
  <c r="T8" i="6"/>
  <c r="U8" i="6"/>
  <c r="V8" i="6"/>
  <c r="W8" i="6"/>
  <c r="X8" i="6"/>
  <c r="Y8" i="6"/>
  <c r="Z8" i="6"/>
  <c r="AA8" i="6"/>
  <c r="AB8" i="6"/>
  <c r="AC8" i="6"/>
  <c r="N9" i="6"/>
  <c r="R9" i="6"/>
  <c r="S9" i="6"/>
  <c r="T9" i="6"/>
  <c r="U9" i="6"/>
  <c r="V9" i="6"/>
  <c r="W9" i="6"/>
  <c r="X9" i="6"/>
  <c r="Y9" i="6"/>
  <c r="Z9" i="6"/>
  <c r="AA9" i="6"/>
  <c r="AB9" i="6"/>
  <c r="AC9" i="6"/>
  <c r="N10" i="6"/>
  <c r="R10" i="6"/>
  <c r="S10" i="6"/>
  <c r="T10" i="6"/>
  <c r="U10" i="6"/>
  <c r="V10" i="6"/>
  <c r="W10" i="6"/>
  <c r="X10" i="6"/>
  <c r="Y10" i="6"/>
  <c r="Z10" i="6"/>
  <c r="AA10" i="6"/>
  <c r="AB10" i="6"/>
  <c r="AC10" i="6"/>
  <c r="N11" i="6"/>
  <c r="R11" i="6"/>
  <c r="S11" i="6"/>
  <c r="T11" i="6"/>
  <c r="U11" i="6"/>
  <c r="V11" i="6"/>
  <c r="W11" i="6"/>
  <c r="X11" i="6"/>
  <c r="Y11" i="6"/>
  <c r="Z11" i="6"/>
  <c r="AA11" i="6"/>
  <c r="AB11" i="6"/>
  <c r="AC11" i="6"/>
  <c r="N12" i="6"/>
  <c r="R12" i="6"/>
  <c r="S12" i="6"/>
  <c r="T12" i="6"/>
  <c r="U12" i="6"/>
  <c r="V12" i="6"/>
  <c r="W12" i="6"/>
  <c r="X12" i="6"/>
  <c r="Y12" i="6"/>
  <c r="Z12" i="6"/>
  <c r="AA12" i="6"/>
  <c r="AB12" i="6"/>
  <c r="AC12" i="6"/>
  <c r="N13" i="6"/>
  <c r="R13" i="6"/>
  <c r="S13" i="6"/>
  <c r="T13" i="6"/>
  <c r="U13" i="6"/>
  <c r="V13" i="6"/>
  <c r="W13" i="6"/>
  <c r="X13" i="6"/>
  <c r="Y13" i="6"/>
  <c r="Z13" i="6"/>
  <c r="AA13" i="6"/>
  <c r="AB13" i="6"/>
  <c r="AC13" i="6"/>
  <c r="N33" i="6"/>
  <c r="N37" i="6"/>
  <c r="N38" i="6"/>
  <c r="T38" i="6"/>
  <c r="U38" i="6"/>
  <c r="V38" i="6"/>
  <c r="W38" i="6"/>
  <c r="X38" i="6"/>
  <c r="Y38" i="6"/>
  <c r="Z38" i="6"/>
  <c r="AA38" i="6"/>
  <c r="AB38" i="6"/>
  <c r="AC38" i="6"/>
  <c r="N39" i="6"/>
  <c r="R39" i="6"/>
  <c r="S39" i="6"/>
  <c r="T39" i="6"/>
  <c r="U39" i="6"/>
  <c r="V39" i="6"/>
  <c r="W39" i="6"/>
  <c r="X39" i="6"/>
  <c r="Y39" i="6"/>
  <c r="Z39" i="6"/>
  <c r="AA39" i="6"/>
  <c r="AB39" i="6"/>
  <c r="AC39" i="6"/>
  <c r="N40" i="6"/>
  <c r="R40" i="6"/>
  <c r="S40" i="6"/>
  <c r="T40" i="6"/>
  <c r="U40" i="6"/>
  <c r="V40" i="6"/>
  <c r="W40" i="6"/>
  <c r="X40" i="6"/>
  <c r="Y40" i="6"/>
  <c r="Z40" i="6"/>
  <c r="AA40" i="6"/>
  <c r="AB40" i="6"/>
  <c r="AC40" i="6"/>
  <c r="N41" i="6"/>
  <c r="R41" i="6"/>
  <c r="S41" i="6"/>
  <c r="T41" i="6"/>
  <c r="U41" i="6"/>
  <c r="V41" i="6"/>
  <c r="W41" i="6"/>
  <c r="X41" i="6"/>
  <c r="Y41" i="6"/>
  <c r="Z41" i="6"/>
  <c r="AA41" i="6"/>
  <c r="AB41" i="6"/>
  <c r="AC41" i="6"/>
  <c r="N42" i="6"/>
  <c r="O42" i="6" s="1"/>
  <c r="R42" i="6"/>
  <c r="S42" i="6"/>
  <c r="T42" i="6"/>
  <c r="U42" i="6"/>
  <c r="V42" i="6"/>
  <c r="W42" i="6"/>
  <c r="X42" i="6"/>
  <c r="Y42" i="6"/>
  <c r="Z42" i="6"/>
  <c r="AA42" i="6"/>
  <c r="AB42" i="6"/>
  <c r="AC42" i="6"/>
  <c r="N43" i="6"/>
  <c r="R43" i="6"/>
  <c r="S43" i="6"/>
  <c r="T43" i="6"/>
  <c r="U43" i="6"/>
  <c r="V43" i="6"/>
  <c r="W43" i="6"/>
  <c r="X43" i="6"/>
  <c r="Y43" i="6"/>
  <c r="Z43" i="6"/>
  <c r="AA43" i="6"/>
  <c r="AB43" i="6"/>
  <c r="AC43" i="6"/>
  <c r="N44" i="6"/>
  <c r="AD45" i="6" s="1"/>
  <c r="R44" i="6"/>
  <c r="S44" i="6"/>
  <c r="T44" i="6"/>
  <c r="U44" i="6"/>
  <c r="V44" i="6"/>
  <c r="W44" i="6"/>
  <c r="X44" i="6"/>
  <c r="Y44" i="6"/>
  <c r="Z44" i="6"/>
  <c r="AA44" i="6"/>
  <c r="AB44" i="6"/>
  <c r="AC44" i="6"/>
  <c r="N45" i="6"/>
  <c r="R45" i="6"/>
  <c r="S45" i="6"/>
  <c r="T45" i="6"/>
  <c r="U45" i="6"/>
  <c r="V45" i="6"/>
  <c r="W45" i="6"/>
  <c r="X45" i="6"/>
  <c r="Y45" i="6"/>
  <c r="Z45" i="6"/>
  <c r="AA45" i="6"/>
  <c r="AB45" i="6"/>
  <c r="AC45" i="6"/>
  <c r="N46" i="6"/>
  <c r="R46" i="6"/>
  <c r="S46" i="6"/>
  <c r="T46" i="6"/>
  <c r="U46" i="6"/>
  <c r="V46" i="6"/>
  <c r="W46" i="6"/>
  <c r="X46" i="6"/>
  <c r="Y46" i="6"/>
  <c r="Z46" i="6"/>
  <c r="AA46" i="6"/>
  <c r="AB46" i="6"/>
  <c r="AC46" i="6"/>
  <c r="N47" i="6"/>
  <c r="O47" i="6" s="1"/>
  <c r="R47" i="6"/>
  <c r="S47" i="6"/>
  <c r="T47" i="6"/>
  <c r="U47" i="6"/>
  <c r="V47" i="6"/>
  <c r="W47" i="6"/>
  <c r="X47" i="6"/>
  <c r="Y47" i="6"/>
  <c r="Z47" i="6"/>
  <c r="AA47" i="6"/>
  <c r="AB47" i="6"/>
  <c r="AC47" i="6"/>
  <c r="N48" i="6"/>
  <c r="R48" i="6"/>
  <c r="S48" i="6"/>
  <c r="T48" i="6"/>
  <c r="U48" i="6"/>
  <c r="V48" i="6"/>
  <c r="W48" i="6"/>
  <c r="X48" i="6"/>
  <c r="Y48" i="6"/>
  <c r="Z48" i="6"/>
  <c r="AA48" i="6"/>
  <c r="AB48" i="6"/>
  <c r="AC48" i="6"/>
  <c r="N49" i="6"/>
  <c r="AD50" i="6" s="1"/>
  <c r="R49" i="6"/>
  <c r="S49" i="6"/>
  <c r="T49" i="6"/>
  <c r="U49" i="6"/>
  <c r="V49" i="6"/>
  <c r="W49" i="6"/>
  <c r="X49" i="6"/>
  <c r="Y49" i="6"/>
  <c r="Z49" i="6"/>
  <c r="AA49" i="6"/>
  <c r="AB49" i="6"/>
  <c r="AC49" i="6"/>
  <c r="N50" i="6"/>
  <c r="R50" i="6"/>
  <c r="S50" i="6"/>
  <c r="T50" i="6"/>
  <c r="U50" i="6"/>
  <c r="V50" i="6"/>
  <c r="W50" i="6"/>
  <c r="X50" i="6"/>
  <c r="Y50" i="6"/>
  <c r="Z50" i="6"/>
  <c r="AA50" i="6"/>
  <c r="AB50" i="6"/>
  <c r="AC50" i="6"/>
  <c r="N51" i="6"/>
  <c r="AD51" i="6" s="1"/>
  <c r="R51" i="6"/>
  <c r="S51" i="6"/>
  <c r="T51" i="6"/>
  <c r="U51" i="6"/>
  <c r="V51" i="6"/>
  <c r="W51" i="6"/>
  <c r="X51" i="6"/>
  <c r="Y51" i="6"/>
  <c r="Z51" i="6"/>
  <c r="AA51" i="6"/>
  <c r="AB51" i="6"/>
  <c r="AC51" i="6"/>
  <c r="N52" i="6"/>
  <c r="R52" i="6"/>
  <c r="S52" i="6"/>
  <c r="T52" i="6"/>
  <c r="U52" i="6"/>
  <c r="V52" i="6"/>
  <c r="W52" i="6"/>
  <c r="X52" i="6"/>
  <c r="Y52" i="6"/>
  <c r="Z52" i="6"/>
  <c r="AA52" i="6"/>
  <c r="AB52" i="6"/>
  <c r="AC52" i="6"/>
  <c r="N53" i="6"/>
  <c r="R53" i="6"/>
  <c r="S53" i="6"/>
  <c r="T53" i="6"/>
  <c r="U53" i="6"/>
  <c r="V53" i="6"/>
  <c r="W53" i="6"/>
  <c r="X53" i="6"/>
  <c r="Y53" i="6"/>
  <c r="Z53" i="6"/>
  <c r="AA53" i="6"/>
  <c r="AB53" i="6"/>
  <c r="AC53" i="6"/>
  <c r="N54" i="6"/>
  <c r="R54" i="6"/>
  <c r="S54" i="6"/>
  <c r="T54" i="6"/>
  <c r="U54" i="6"/>
  <c r="V54" i="6"/>
  <c r="W54" i="6"/>
  <c r="X54" i="6"/>
  <c r="Y54" i="6"/>
  <c r="Z54" i="6"/>
  <c r="AA54" i="6"/>
  <c r="AB54" i="6"/>
  <c r="AC54" i="6"/>
  <c r="N55" i="6"/>
  <c r="R55" i="6"/>
  <c r="S55" i="6"/>
  <c r="T55" i="6"/>
  <c r="U55" i="6"/>
  <c r="V55" i="6"/>
  <c r="W55" i="6"/>
  <c r="X55" i="6"/>
  <c r="Y55" i="6"/>
  <c r="Z55" i="6"/>
  <c r="AA55" i="6"/>
  <c r="AB55" i="6"/>
  <c r="AC55" i="6"/>
  <c r="N56" i="6"/>
  <c r="R56" i="6"/>
  <c r="S56" i="6"/>
  <c r="T56" i="6"/>
  <c r="U56" i="6"/>
  <c r="V56" i="6"/>
  <c r="W56" i="6"/>
  <c r="X56" i="6"/>
  <c r="Y56" i="6"/>
  <c r="Z56" i="6"/>
  <c r="AA56" i="6"/>
  <c r="AB56" i="6"/>
  <c r="AC56" i="6"/>
  <c r="B57" i="6"/>
  <c r="C57" i="6"/>
  <c r="D57" i="6"/>
  <c r="E57" i="6"/>
  <c r="F57" i="6"/>
  <c r="G57" i="6"/>
  <c r="H57" i="6"/>
  <c r="I57" i="6"/>
  <c r="J57" i="6"/>
  <c r="K57" i="6"/>
  <c r="L57" i="6"/>
  <c r="AB57" i="6" s="1"/>
  <c r="M57" i="6"/>
  <c r="AC57" i="6" s="1"/>
  <c r="R57" i="6"/>
  <c r="S57" i="6"/>
  <c r="T57" i="6"/>
  <c r="U57" i="6"/>
  <c r="V57" i="6"/>
  <c r="W57" i="6"/>
  <c r="X57" i="6"/>
  <c r="Y57" i="6"/>
  <c r="Z57" i="6"/>
  <c r="AA57" i="6"/>
  <c r="B58" i="6"/>
  <c r="C58" i="6"/>
  <c r="D58" i="6"/>
  <c r="E58" i="6"/>
  <c r="F58" i="6"/>
  <c r="G58" i="6"/>
  <c r="H58" i="6"/>
  <c r="I58" i="6"/>
  <c r="J58" i="6"/>
  <c r="K58" i="6"/>
  <c r="L58" i="6"/>
  <c r="M58" i="6"/>
  <c r="B59" i="6"/>
  <c r="R59" i="6" s="1"/>
  <c r="C59" i="6"/>
  <c r="D59" i="6"/>
  <c r="E59" i="6"/>
  <c r="F59" i="6"/>
  <c r="V59" i="6" s="1"/>
  <c r="G59" i="6"/>
  <c r="H59" i="6"/>
  <c r="I59" i="6"/>
  <c r="Y59" i="6" s="1"/>
  <c r="J59" i="6"/>
  <c r="Z59" i="6" s="1"/>
  <c r="K59" i="6"/>
  <c r="AA59" i="6" s="1"/>
  <c r="L59" i="6"/>
  <c r="AB59" i="6" s="1"/>
  <c r="M59" i="6"/>
  <c r="AC59" i="6" s="1"/>
  <c r="B60" i="6"/>
  <c r="C60" i="6"/>
  <c r="S60" i="6" s="1"/>
  <c r="D60" i="6"/>
  <c r="T60" i="6" s="1"/>
  <c r="E60" i="6"/>
  <c r="U60" i="6" s="1"/>
  <c r="F60" i="6"/>
  <c r="V60" i="6" s="1"/>
  <c r="G60" i="6"/>
  <c r="W60" i="6" s="1"/>
  <c r="H60" i="6"/>
  <c r="X60" i="6" s="1"/>
  <c r="I60" i="6"/>
  <c r="Y60" i="6" s="1"/>
  <c r="J60" i="6"/>
  <c r="K60" i="6"/>
  <c r="AA60" i="6" s="1"/>
  <c r="L60" i="6"/>
  <c r="AB60" i="6" s="1"/>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N65" i="6"/>
  <c r="N88" i="6"/>
  <c r="B92" i="6"/>
  <c r="C92" i="6"/>
  <c r="D92" i="6"/>
  <c r="E92" i="6"/>
  <c r="F92" i="6"/>
  <c r="G92" i="6"/>
  <c r="H92" i="6"/>
  <c r="I92" i="6"/>
  <c r="J92" i="6"/>
  <c r="K92" i="6"/>
  <c r="L92" i="6"/>
  <c r="M92" i="6"/>
  <c r="B93" i="6"/>
  <c r="C93" i="6"/>
  <c r="D93" i="6"/>
  <c r="E93" i="6"/>
  <c r="F93" i="6"/>
  <c r="G93" i="6"/>
  <c r="H93" i="6"/>
  <c r="I93" i="6"/>
  <c r="J93" i="6"/>
  <c r="K93" i="6"/>
  <c r="L93" i="6"/>
  <c r="M93" i="6"/>
  <c r="B94" i="6"/>
  <c r="C94" i="6"/>
  <c r="D94" i="6"/>
  <c r="E94" i="6"/>
  <c r="F94" i="6"/>
  <c r="G94" i="6"/>
  <c r="H94" i="6"/>
  <c r="I94" i="6"/>
  <c r="J94" i="6"/>
  <c r="K94" i="6"/>
  <c r="L94" i="6"/>
  <c r="AB94" i="6" s="1"/>
  <c r="M94" i="6"/>
  <c r="B95" i="6"/>
  <c r="C95" i="6"/>
  <c r="D95" i="6"/>
  <c r="E95" i="6"/>
  <c r="F95" i="6"/>
  <c r="G95" i="6"/>
  <c r="H95" i="6"/>
  <c r="I95" i="6"/>
  <c r="J95" i="6"/>
  <c r="K95" i="6"/>
  <c r="L95" i="6"/>
  <c r="M95" i="6"/>
  <c r="B96" i="6"/>
  <c r="R96" i="6" s="1"/>
  <c r="C96" i="6"/>
  <c r="D96" i="6"/>
  <c r="T96" i="6" s="1"/>
  <c r="E96" i="6"/>
  <c r="F96" i="6"/>
  <c r="V96" i="6" s="1"/>
  <c r="G96" i="6"/>
  <c r="H96" i="6"/>
  <c r="X96" i="6" s="1"/>
  <c r="I96" i="6"/>
  <c r="J96" i="6"/>
  <c r="Z96" i="6" s="1"/>
  <c r="K96" i="6"/>
  <c r="L96" i="6"/>
  <c r="AB96" i="6" s="1"/>
  <c r="M96" i="6"/>
  <c r="B97" i="6"/>
  <c r="C97" i="6"/>
  <c r="S97" i="6" s="1"/>
  <c r="D97" i="6"/>
  <c r="E97" i="6"/>
  <c r="F97" i="6"/>
  <c r="G97" i="6"/>
  <c r="H97" i="6"/>
  <c r="I97" i="6"/>
  <c r="J97" i="6"/>
  <c r="K97" i="6"/>
  <c r="L97" i="6"/>
  <c r="M97" i="6"/>
  <c r="B98" i="6"/>
  <c r="C98" i="6"/>
  <c r="S98" i="6" s="1"/>
  <c r="D98" i="6"/>
  <c r="E98" i="6"/>
  <c r="U98" i="6" s="1"/>
  <c r="F98" i="6"/>
  <c r="G98" i="6"/>
  <c r="H98" i="6"/>
  <c r="I98" i="6"/>
  <c r="J98" i="6"/>
  <c r="K98" i="6"/>
  <c r="L98" i="6"/>
  <c r="M98" i="6"/>
  <c r="AC98" i="6" s="1"/>
  <c r="B99" i="6"/>
  <c r="C99" i="6"/>
  <c r="D99" i="6"/>
  <c r="E99" i="6"/>
  <c r="F99" i="6"/>
  <c r="G99" i="6"/>
  <c r="H99" i="6"/>
  <c r="I99" i="6"/>
  <c r="J99" i="6"/>
  <c r="K99" i="6"/>
  <c r="AA99" i="6" s="1"/>
  <c r="L99" i="6"/>
  <c r="M99" i="6"/>
  <c r="B100" i="6"/>
  <c r="C100" i="6"/>
  <c r="D100" i="6"/>
  <c r="E100" i="6"/>
  <c r="F100" i="6"/>
  <c r="G100" i="6"/>
  <c r="H100" i="6"/>
  <c r="I100" i="6"/>
  <c r="J100" i="6"/>
  <c r="K100" i="6"/>
  <c r="L100" i="6"/>
  <c r="M100" i="6"/>
  <c r="B101" i="6"/>
  <c r="C101" i="6"/>
  <c r="S101" i="6" s="1"/>
  <c r="D101" i="6"/>
  <c r="E101" i="6"/>
  <c r="F101" i="6"/>
  <c r="G101" i="6"/>
  <c r="H101" i="6"/>
  <c r="I101" i="6"/>
  <c r="J101" i="6"/>
  <c r="K101" i="6"/>
  <c r="AA101" i="6" s="1"/>
  <c r="L101" i="6"/>
  <c r="M101" i="6"/>
  <c r="W101" i="6"/>
  <c r="B102" i="6"/>
  <c r="C102" i="6"/>
  <c r="D102" i="6"/>
  <c r="E102" i="6"/>
  <c r="G102" i="6"/>
  <c r="H102" i="6"/>
  <c r="I102" i="6"/>
  <c r="Y102" i="6" s="1"/>
  <c r="J102" i="6"/>
  <c r="L102" i="6"/>
  <c r="N111" i="6"/>
  <c r="B115" i="6"/>
  <c r="B69" i="6" s="1"/>
  <c r="C115" i="6"/>
  <c r="D115" i="6"/>
  <c r="E115" i="6"/>
  <c r="F115" i="6"/>
  <c r="F69" i="6" s="1"/>
  <c r="F14" i="6" s="1"/>
  <c r="V14" i="6" s="1"/>
  <c r="G115" i="6"/>
  <c r="H115" i="6"/>
  <c r="I115" i="6"/>
  <c r="J115" i="6"/>
  <c r="K115" i="6"/>
  <c r="L115" i="6"/>
  <c r="M115" i="6"/>
  <c r="B116" i="6"/>
  <c r="B70" i="6" s="1"/>
  <c r="C116" i="6"/>
  <c r="D116" i="6"/>
  <c r="E116" i="6"/>
  <c r="F116" i="6"/>
  <c r="F70" i="6" s="1"/>
  <c r="F15" i="6" s="1"/>
  <c r="V15" i="6" s="1"/>
  <c r="G116" i="6"/>
  <c r="H116" i="6"/>
  <c r="I116" i="6"/>
  <c r="J116" i="6"/>
  <c r="J70" i="6" s="1"/>
  <c r="J15" i="6" s="1"/>
  <c r="K116" i="6"/>
  <c r="L116" i="6"/>
  <c r="M116" i="6"/>
  <c r="B117" i="6"/>
  <c r="B71" i="6" s="1"/>
  <c r="B16" i="6" s="1"/>
  <c r="C117" i="6"/>
  <c r="D117" i="6"/>
  <c r="E117" i="6"/>
  <c r="F117" i="6"/>
  <c r="F71" i="6" s="1"/>
  <c r="F16" i="6" s="1"/>
  <c r="G117" i="6"/>
  <c r="H117" i="6"/>
  <c r="I117" i="6"/>
  <c r="J117" i="6"/>
  <c r="J71" i="6" s="1"/>
  <c r="J16" i="6" s="1"/>
  <c r="Z16" i="6" s="1"/>
  <c r="K117" i="6"/>
  <c r="L117" i="6"/>
  <c r="M117" i="6"/>
  <c r="B118" i="6"/>
  <c r="C118" i="6"/>
  <c r="D118" i="6"/>
  <c r="E118" i="6"/>
  <c r="F118" i="6"/>
  <c r="G118" i="6"/>
  <c r="H118" i="6"/>
  <c r="I118" i="6"/>
  <c r="J118" i="6"/>
  <c r="K118" i="6"/>
  <c r="L118" i="6"/>
  <c r="M118" i="6"/>
  <c r="B119" i="6"/>
  <c r="C119" i="6"/>
  <c r="D119" i="6"/>
  <c r="E119" i="6"/>
  <c r="F119" i="6"/>
  <c r="G119" i="6"/>
  <c r="H119" i="6"/>
  <c r="I119" i="6"/>
  <c r="J119" i="6"/>
  <c r="K119" i="6"/>
  <c r="L119" i="6"/>
  <c r="M119" i="6"/>
  <c r="B120" i="6"/>
  <c r="C120" i="6"/>
  <c r="D120" i="6"/>
  <c r="E120" i="6"/>
  <c r="F120" i="6"/>
  <c r="V120" i="6" s="1"/>
  <c r="G120" i="6"/>
  <c r="W120" i="6" s="1"/>
  <c r="H120" i="6"/>
  <c r="I120" i="6"/>
  <c r="Y120" i="6" s="1"/>
  <c r="J120" i="6"/>
  <c r="Z120" i="6" s="1"/>
  <c r="K120" i="6"/>
  <c r="AA120" i="6" s="1"/>
  <c r="L120" i="6"/>
  <c r="M120" i="6"/>
  <c r="AC120" i="6" s="1"/>
  <c r="X120" i="6"/>
  <c r="AB120" i="6"/>
  <c r="B121" i="6"/>
  <c r="C121" i="6"/>
  <c r="C75" i="6" s="1"/>
  <c r="C20" i="6" s="1"/>
  <c r="D121" i="6"/>
  <c r="E121" i="6"/>
  <c r="F121" i="6"/>
  <c r="G121" i="6"/>
  <c r="H121" i="6"/>
  <c r="I121" i="6"/>
  <c r="J121" i="6"/>
  <c r="K121" i="6"/>
  <c r="K75" i="6" s="1"/>
  <c r="K20" i="6" s="1"/>
  <c r="C125" i="6"/>
  <c r="M125" i="6"/>
  <c r="N134" i="6"/>
  <c r="N138" i="6"/>
  <c r="N139" i="6"/>
  <c r="N140" i="6"/>
  <c r="AB140" i="6"/>
  <c r="AC140" i="6"/>
  <c r="N141" i="6"/>
  <c r="R141" i="6"/>
  <c r="S141" i="6"/>
  <c r="T141" i="6"/>
  <c r="U141" i="6"/>
  <c r="V141" i="6"/>
  <c r="W141" i="6"/>
  <c r="X141" i="6"/>
  <c r="Y141" i="6"/>
  <c r="Z141" i="6"/>
  <c r="AA141" i="6"/>
  <c r="AB141" i="6"/>
  <c r="AC141" i="6"/>
  <c r="N142" i="6"/>
  <c r="R142" i="6"/>
  <c r="S142" i="6"/>
  <c r="T142" i="6"/>
  <c r="U142" i="6"/>
  <c r="V142" i="6"/>
  <c r="W142" i="6"/>
  <c r="X142" i="6"/>
  <c r="Y142" i="6"/>
  <c r="Z142" i="6"/>
  <c r="AA142" i="6"/>
  <c r="AB142" i="6"/>
  <c r="AC142" i="6"/>
  <c r="N143" i="6"/>
  <c r="R143" i="6"/>
  <c r="S143" i="6"/>
  <c r="T143" i="6"/>
  <c r="U143" i="6"/>
  <c r="V143" i="6"/>
  <c r="W143" i="6"/>
  <c r="X143" i="6"/>
  <c r="Y143" i="6"/>
  <c r="Z143" i="6"/>
  <c r="AA143" i="6"/>
  <c r="AB143" i="6"/>
  <c r="AC143" i="6"/>
  <c r="N144" i="6"/>
  <c r="R144" i="6"/>
  <c r="S144" i="6"/>
  <c r="T144" i="6"/>
  <c r="U144" i="6"/>
  <c r="V144" i="6"/>
  <c r="W144" i="6"/>
  <c r="X144" i="6"/>
  <c r="Y144" i="6"/>
  <c r="Z144" i="6"/>
  <c r="AA144" i="6"/>
  <c r="AB144" i="6"/>
  <c r="AC144" i="6"/>
  <c r="N145" i="6"/>
  <c r="O145" i="6" s="1"/>
  <c r="R145" i="6"/>
  <c r="S145" i="6"/>
  <c r="T145" i="6"/>
  <c r="U145" i="6"/>
  <c r="V145" i="6"/>
  <c r="W145" i="6"/>
  <c r="X145" i="6"/>
  <c r="Y145" i="6"/>
  <c r="Z145" i="6"/>
  <c r="AA145" i="6"/>
  <c r="AB145" i="6"/>
  <c r="AC145" i="6"/>
  <c r="N146" i="6"/>
  <c r="R146" i="6"/>
  <c r="S146" i="6"/>
  <c r="T146" i="6"/>
  <c r="U146" i="6"/>
  <c r="V146" i="6"/>
  <c r="W146" i="6"/>
  <c r="X146" i="6"/>
  <c r="Y146" i="6"/>
  <c r="Z146" i="6"/>
  <c r="AA146" i="6"/>
  <c r="AB146" i="6"/>
  <c r="AC146" i="6"/>
  <c r="N147" i="6"/>
  <c r="R147" i="6"/>
  <c r="S147" i="6"/>
  <c r="T147" i="6"/>
  <c r="U147" i="6"/>
  <c r="V147" i="6"/>
  <c r="W147" i="6"/>
  <c r="X147" i="6"/>
  <c r="Y147" i="6"/>
  <c r="Z147" i="6"/>
  <c r="AA147" i="6"/>
  <c r="AB147" i="6"/>
  <c r="AC147" i="6"/>
  <c r="K148" i="6"/>
  <c r="AA148" i="6" s="1"/>
  <c r="M148" i="6"/>
  <c r="R148" i="6"/>
  <c r="S148" i="6"/>
  <c r="T148" i="6"/>
  <c r="U148" i="6"/>
  <c r="V148" i="6"/>
  <c r="W148" i="6"/>
  <c r="X148" i="6"/>
  <c r="Y148" i="6"/>
  <c r="Z148" i="6"/>
  <c r="AB148" i="6"/>
  <c r="B149" i="6"/>
  <c r="C149" i="6"/>
  <c r="S149" i="6" s="1"/>
  <c r="D149" i="6"/>
  <c r="T149" i="6" s="1"/>
  <c r="E149" i="6"/>
  <c r="F149" i="6"/>
  <c r="G149" i="6"/>
  <c r="H149" i="6"/>
  <c r="X149" i="6" s="1"/>
  <c r="I149" i="6"/>
  <c r="Y149" i="6" s="1"/>
  <c r="J149" i="6"/>
  <c r="K149" i="6"/>
  <c r="L149" i="6"/>
  <c r="AB149" i="6" s="1"/>
  <c r="M149" i="6"/>
  <c r="R149" i="6"/>
  <c r="B150" i="6"/>
  <c r="C150" i="6"/>
  <c r="D150" i="6"/>
  <c r="E150" i="6"/>
  <c r="F150" i="6"/>
  <c r="G150" i="6"/>
  <c r="H150" i="6"/>
  <c r="I150" i="6"/>
  <c r="J150" i="6"/>
  <c r="K150" i="6"/>
  <c r="L150" i="6"/>
  <c r="M150" i="6"/>
  <c r="B151" i="6"/>
  <c r="R151" i="6" s="1"/>
  <c r="C151" i="6"/>
  <c r="D151" i="6"/>
  <c r="T151" i="6" s="1"/>
  <c r="E151" i="6"/>
  <c r="F151" i="6"/>
  <c r="G151" i="6"/>
  <c r="W151" i="6" s="1"/>
  <c r="H151" i="6"/>
  <c r="I151" i="6"/>
  <c r="J151" i="6"/>
  <c r="Z151" i="6" s="1"/>
  <c r="K151" i="6"/>
  <c r="L151" i="6"/>
  <c r="AB151" i="6" s="1"/>
  <c r="M151" i="6"/>
  <c r="B152" i="6"/>
  <c r="C152" i="6"/>
  <c r="D152" i="6"/>
  <c r="T152" i="6" s="1"/>
  <c r="E152" i="6"/>
  <c r="U152" i="6" s="1"/>
  <c r="F152" i="6"/>
  <c r="G152" i="6"/>
  <c r="H152" i="6"/>
  <c r="X152" i="6" s="1"/>
  <c r="I152" i="6"/>
  <c r="Y152" i="6" s="1"/>
  <c r="J152" i="6"/>
  <c r="K152" i="6"/>
  <c r="L152" i="6"/>
  <c r="AB152" i="6" s="1"/>
  <c r="M152" i="6"/>
  <c r="AC152" i="6" s="1"/>
  <c r="B153" i="6"/>
  <c r="C153" i="6"/>
  <c r="D153" i="6"/>
  <c r="T153" i="6" s="1"/>
  <c r="E153" i="6"/>
  <c r="U153" i="6" s="1"/>
  <c r="F153" i="6"/>
  <c r="G153" i="6"/>
  <c r="W153" i="6" s="1"/>
  <c r="H153" i="6"/>
  <c r="X153" i="6" s="1"/>
  <c r="I153" i="6"/>
  <c r="Y153" i="6" s="1"/>
  <c r="J153" i="6"/>
  <c r="K153" i="6"/>
  <c r="L153" i="6"/>
  <c r="M153" i="6"/>
  <c r="AC153" i="6" s="1"/>
  <c r="B154" i="6"/>
  <c r="C154" i="6"/>
  <c r="D154" i="6"/>
  <c r="T154" i="6" s="1"/>
  <c r="E154" i="6"/>
  <c r="U154" i="6" s="1"/>
  <c r="F154" i="6"/>
  <c r="V154" i="6" s="1"/>
  <c r="G154" i="6"/>
  <c r="W154" i="6" s="1"/>
  <c r="H154" i="6"/>
  <c r="X154" i="6" s="1"/>
  <c r="I154" i="6"/>
  <c r="Y154" i="6" s="1"/>
  <c r="J154" i="6"/>
  <c r="K154" i="6"/>
  <c r="L154" i="6"/>
  <c r="AB154" i="6" s="1"/>
  <c r="M154" i="6"/>
  <c r="B155" i="6"/>
  <c r="C155" i="6"/>
  <c r="S155" i="6" s="1"/>
  <c r="D155" i="6"/>
  <c r="E155" i="6"/>
  <c r="U155" i="6" s="1"/>
  <c r="F155" i="6"/>
  <c r="V155" i="6" s="1"/>
  <c r="G155" i="6"/>
  <c r="W155" i="6" s="1"/>
  <c r="H155" i="6"/>
  <c r="I155" i="6"/>
  <c r="J155" i="6"/>
  <c r="K155" i="6"/>
  <c r="L155" i="6"/>
  <c r="AB155" i="6" s="1"/>
  <c r="M155" i="6"/>
  <c r="AC155" i="6" s="1"/>
  <c r="B156" i="6"/>
  <c r="R156" i="6" s="1"/>
  <c r="C156" i="6"/>
  <c r="S156" i="6" s="1"/>
  <c r="D156" i="6"/>
  <c r="T156" i="6" s="1"/>
  <c r="E156" i="6"/>
  <c r="F156" i="6"/>
  <c r="G156" i="6"/>
  <c r="W156" i="6" s="1"/>
  <c r="H156" i="6"/>
  <c r="X156" i="6" s="1"/>
  <c r="I156" i="6"/>
  <c r="Y156" i="6" s="1"/>
  <c r="J156" i="6"/>
  <c r="Z156" i="6" s="1"/>
  <c r="K156" i="6"/>
  <c r="AA156" i="6" s="1"/>
  <c r="L156" i="6"/>
  <c r="AB156" i="6" s="1"/>
  <c r="M156" i="6"/>
  <c r="N157" i="6"/>
  <c r="N161" i="6"/>
  <c r="N162" i="6"/>
  <c r="N163" i="6"/>
  <c r="N164" i="6"/>
  <c r="N165" i="6"/>
  <c r="R165" i="6"/>
  <c r="S165" i="6"/>
  <c r="T165" i="6"/>
  <c r="U165" i="6"/>
  <c r="V165" i="6"/>
  <c r="W165" i="6"/>
  <c r="X165" i="6"/>
  <c r="Y165" i="6"/>
  <c r="Z165" i="6"/>
  <c r="AA165" i="6"/>
  <c r="AB165" i="6"/>
  <c r="AC165" i="6"/>
  <c r="N166" i="6"/>
  <c r="R166" i="6"/>
  <c r="S166" i="6"/>
  <c r="T166" i="6"/>
  <c r="U166" i="6"/>
  <c r="V166" i="6"/>
  <c r="W166" i="6"/>
  <c r="X166" i="6"/>
  <c r="Y166" i="6"/>
  <c r="Z166" i="6"/>
  <c r="AA166" i="6"/>
  <c r="AB166" i="6"/>
  <c r="AC166" i="6"/>
  <c r="N167" i="6"/>
  <c r="R167" i="6"/>
  <c r="S167" i="6"/>
  <c r="T167" i="6"/>
  <c r="U167" i="6"/>
  <c r="V167" i="6"/>
  <c r="W167" i="6"/>
  <c r="X167" i="6"/>
  <c r="Y167" i="6"/>
  <c r="Z167" i="6"/>
  <c r="AA167" i="6"/>
  <c r="AB167" i="6"/>
  <c r="AC167" i="6"/>
  <c r="N168" i="6"/>
  <c r="R168" i="6"/>
  <c r="S168" i="6"/>
  <c r="T168" i="6"/>
  <c r="U168" i="6"/>
  <c r="V168" i="6"/>
  <c r="W168" i="6"/>
  <c r="X168" i="6"/>
  <c r="Y168" i="6"/>
  <c r="Z168" i="6"/>
  <c r="AA168" i="6"/>
  <c r="AB168" i="6"/>
  <c r="AC168" i="6"/>
  <c r="N169" i="6"/>
  <c r="R169" i="6"/>
  <c r="S169" i="6"/>
  <c r="T169" i="6"/>
  <c r="U169" i="6"/>
  <c r="V169" i="6"/>
  <c r="W169" i="6"/>
  <c r="X169" i="6"/>
  <c r="Y169" i="6"/>
  <c r="Z169" i="6"/>
  <c r="AA169" i="6"/>
  <c r="AB169" i="6"/>
  <c r="AC169" i="6"/>
  <c r="N170" i="6"/>
  <c r="R170" i="6"/>
  <c r="S170" i="6"/>
  <c r="T170" i="6"/>
  <c r="U170" i="6"/>
  <c r="V170" i="6"/>
  <c r="W170" i="6"/>
  <c r="X170" i="6"/>
  <c r="Y170" i="6"/>
  <c r="Z170" i="6"/>
  <c r="AA170" i="6"/>
  <c r="AB170" i="6"/>
  <c r="AC170" i="6"/>
  <c r="N171" i="6"/>
  <c r="R171" i="6"/>
  <c r="S171" i="6"/>
  <c r="T171" i="6"/>
  <c r="U171" i="6"/>
  <c r="V171" i="6"/>
  <c r="W171" i="6"/>
  <c r="X171" i="6"/>
  <c r="Y171" i="6"/>
  <c r="Z171" i="6"/>
  <c r="AA171" i="6"/>
  <c r="AB171" i="6"/>
  <c r="AC171" i="6"/>
  <c r="B172" i="6"/>
  <c r="R172" i="6" s="1"/>
  <c r="C172" i="6"/>
  <c r="D172" i="6"/>
  <c r="T172" i="6" s="1"/>
  <c r="E172" i="6"/>
  <c r="U172" i="6" s="1"/>
  <c r="F172" i="6"/>
  <c r="G172" i="6"/>
  <c r="W172" i="6" s="1"/>
  <c r="H172" i="6"/>
  <c r="I172" i="6"/>
  <c r="Y172" i="6" s="1"/>
  <c r="J172" i="6"/>
  <c r="Z172" i="6" s="1"/>
  <c r="K172" i="6"/>
  <c r="AA172" i="6" s="1"/>
  <c r="L172" i="6"/>
  <c r="M172" i="6"/>
  <c r="AC172" i="6" s="1"/>
  <c r="B173" i="6"/>
  <c r="C173" i="6"/>
  <c r="D173" i="6"/>
  <c r="T173" i="6" s="1"/>
  <c r="E173" i="6"/>
  <c r="F173" i="6"/>
  <c r="V173" i="6" s="1"/>
  <c r="G173" i="6"/>
  <c r="W173" i="6" s="1"/>
  <c r="H173" i="6"/>
  <c r="X173" i="6" s="1"/>
  <c r="I173" i="6"/>
  <c r="Y173" i="6" s="1"/>
  <c r="J173" i="6"/>
  <c r="Z173" i="6" s="1"/>
  <c r="K173" i="6"/>
  <c r="AA173" i="6" s="1"/>
  <c r="L173" i="6"/>
  <c r="AB173" i="6" s="1"/>
  <c r="M173" i="6"/>
  <c r="AC173" i="6" s="1"/>
  <c r="B174" i="6"/>
  <c r="R174" i="6" s="1"/>
  <c r="C174" i="6"/>
  <c r="S174" i="6" s="1"/>
  <c r="D174" i="6"/>
  <c r="T174" i="6" s="1"/>
  <c r="E174" i="6"/>
  <c r="U174" i="6" s="1"/>
  <c r="F174" i="6"/>
  <c r="V174" i="6" s="1"/>
  <c r="G174" i="6"/>
  <c r="W174" i="6" s="1"/>
  <c r="H174" i="6"/>
  <c r="I174" i="6"/>
  <c r="Y174" i="6" s="1"/>
  <c r="J174" i="6"/>
  <c r="Z174" i="6" s="1"/>
  <c r="K174" i="6"/>
  <c r="AA174" i="6" s="1"/>
  <c r="L174" i="6"/>
  <c r="AB174" i="6" s="1"/>
  <c r="M174" i="6"/>
  <c r="AC174" i="6" s="1"/>
  <c r="B175" i="6"/>
  <c r="C175" i="6"/>
  <c r="S175" i="6" s="1"/>
  <c r="D175" i="6"/>
  <c r="E175" i="6"/>
  <c r="F175" i="6"/>
  <c r="G175" i="6"/>
  <c r="H175" i="6"/>
  <c r="I175" i="6"/>
  <c r="J175" i="6"/>
  <c r="K175" i="6"/>
  <c r="L175" i="6"/>
  <c r="M175" i="6"/>
  <c r="B176" i="6"/>
  <c r="R176" i="6" s="1"/>
  <c r="C176" i="6"/>
  <c r="S176" i="6" s="1"/>
  <c r="D176" i="6"/>
  <c r="T176" i="6" s="1"/>
  <c r="E176" i="6"/>
  <c r="U176" i="6" s="1"/>
  <c r="F176" i="6"/>
  <c r="G176" i="6"/>
  <c r="W176" i="6" s="1"/>
  <c r="H176" i="6"/>
  <c r="X176" i="6" s="1"/>
  <c r="I176" i="6"/>
  <c r="Y176" i="6" s="1"/>
  <c r="J176" i="6"/>
  <c r="Z176" i="6" s="1"/>
  <c r="K176" i="6"/>
  <c r="AA176" i="6" s="1"/>
  <c r="L176" i="6"/>
  <c r="AB176" i="6" s="1"/>
  <c r="M176" i="6"/>
  <c r="AC176" i="6" s="1"/>
  <c r="B177" i="6"/>
  <c r="C177" i="6"/>
  <c r="S177" i="6" s="1"/>
  <c r="D177" i="6"/>
  <c r="T177" i="6" s="1"/>
  <c r="E177" i="6"/>
  <c r="U177" i="6" s="1"/>
  <c r="F177" i="6"/>
  <c r="V177" i="6" s="1"/>
  <c r="G177" i="6"/>
  <c r="H177" i="6"/>
  <c r="X177" i="6" s="1"/>
  <c r="I177" i="6"/>
  <c r="Y177" i="6" s="1"/>
  <c r="J177" i="6"/>
  <c r="Z177" i="6" s="1"/>
  <c r="K177" i="6"/>
  <c r="AA177" i="6" s="1"/>
  <c r="L177" i="6"/>
  <c r="AB177" i="6" s="1"/>
  <c r="M177" i="6"/>
  <c r="AC177" i="6" s="1"/>
  <c r="B178" i="6"/>
  <c r="R178" i="6" s="1"/>
  <c r="C178" i="6"/>
  <c r="S178" i="6" s="1"/>
  <c r="D178" i="6"/>
  <c r="T178" i="6" s="1"/>
  <c r="E178" i="6"/>
  <c r="U178" i="6" s="1"/>
  <c r="F178" i="6"/>
  <c r="V178" i="6" s="1"/>
  <c r="G178" i="6"/>
  <c r="W178" i="6" s="1"/>
  <c r="H178" i="6"/>
  <c r="X178" i="6" s="1"/>
  <c r="I178" i="6"/>
  <c r="Y178" i="6" s="1"/>
  <c r="J178" i="6"/>
  <c r="Z178" i="6" s="1"/>
  <c r="K178" i="6"/>
  <c r="AA178" i="6" s="1"/>
  <c r="L178" i="6"/>
  <c r="AB178" i="6" s="1"/>
  <c r="M178" i="6"/>
  <c r="AC178" i="6" s="1"/>
  <c r="B179" i="6"/>
  <c r="C179" i="6"/>
  <c r="S179" i="6" s="1"/>
  <c r="D179" i="6"/>
  <c r="E179" i="6"/>
  <c r="F179" i="6"/>
  <c r="V179" i="6" s="1"/>
  <c r="G179" i="6"/>
  <c r="H179" i="6"/>
  <c r="X179" i="6" s="1"/>
  <c r="I179" i="6"/>
  <c r="Y179" i="6" s="1"/>
  <c r="J179" i="6"/>
  <c r="Z179" i="6" s="1"/>
  <c r="K179" i="6"/>
  <c r="AA179" i="6" s="1"/>
  <c r="L179" i="6"/>
  <c r="AB179" i="6" s="1"/>
  <c r="M179" i="6"/>
  <c r="AC179" i="6" s="1"/>
  <c r="N180" i="6"/>
  <c r="N184" i="6"/>
  <c r="N185" i="6"/>
  <c r="N186" i="6"/>
  <c r="N187" i="6"/>
  <c r="N188" i="6"/>
  <c r="N189" i="6"/>
  <c r="N190" i="6"/>
  <c r="N191" i="6"/>
  <c r="N192" i="6"/>
  <c r="N193" i="6"/>
  <c r="N194" i="6"/>
  <c r="N195" i="6"/>
  <c r="N196" i="6"/>
  <c r="N197" i="6"/>
  <c r="N198" i="6"/>
  <c r="N199" i="6"/>
  <c r="I200" i="6"/>
  <c r="J200" i="6"/>
  <c r="K200" i="6"/>
  <c r="L200" i="6"/>
  <c r="M200" i="6"/>
  <c r="B201" i="6"/>
  <c r="C201" i="6"/>
  <c r="D201" i="6"/>
  <c r="E201" i="6"/>
  <c r="F201" i="6"/>
  <c r="G201" i="6"/>
  <c r="H201" i="6"/>
  <c r="I201" i="6"/>
  <c r="J201" i="6"/>
  <c r="K201" i="6"/>
  <c r="L201" i="6"/>
  <c r="M201" i="6"/>
  <c r="B202" i="6"/>
  <c r="C202" i="6"/>
  <c r="D202" i="6"/>
  <c r="E202" i="6"/>
  <c r="F202" i="6"/>
  <c r="G202" i="6"/>
  <c r="H202" i="6"/>
  <c r="I202" i="6"/>
  <c r="J202" i="6"/>
  <c r="K202" i="6"/>
  <c r="L202" i="6"/>
  <c r="M202" i="6"/>
  <c r="N203" i="6"/>
  <c r="N207" i="6"/>
  <c r="N208" i="6"/>
  <c r="N209" i="6"/>
  <c r="N210" i="6"/>
  <c r="N211" i="6"/>
  <c r="N212" i="6"/>
  <c r="N213" i="6"/>
  <c r="V213" i="6"/>
  <c r="W213" i="6"/>
  <c r="X213" i="6"/>
  <c r="Y213" i="6"/>
  <c r="Z213" i="6"/>
  <c r="AA213" i="6"/>
  <c r="AB213" i="6"/>
  <c r="AC213" i="6"/>
  <c r="N214" i="6"/>
  <c r="R214" i="6"/>
  <c r="S214" i="6"/>
  <c r="T214" i="6"/>
  <c r="U214" i="6"/>
  <c r="N215" i="6"/>
  <c r="N228" i="6"/>
  <c r="N229" i="6"/>
  <c r="N230" i="6"/>
  <c r="N231" i="6"/>
  <c r="N232" i="6"/>
  <c r="N233" i="6"/>
  <c r="N234" i="6"/>
  <c r="N235" i="6"/>
  <c r="N236" i="6"/>
  <c r="Y236" i="6"/>
  <c r="Z236" i="6"/>
  <c r="AA236" i="6"/>
  <c r="AB236" i="6"/>
  <c r="AC236" i="6"/>
  <c r="N237" i="6"/>
  <c r="R237" i="6"/>
  <c r="S237" i="6"/>
  <c r="T237" i="6"/>
  <c r="U237" i="6"/>
  <c r="V237" i="6"/>
  <c r="W237" i="6"/>
  <c r="X237" i="6"/>
  <c r="Y237" i="6"/>
  <c r="Z237" i="6"/>
  <c r="AA237" i="6"/>
  <c r="AB237" i="6"/>
  <c r="AC237" i="6"/>
  <c r="F238" i="6"/>
  <c r="F102" i="6" s="1"/>
  <c r="R238" i="6"/>
  <c r="S238" i="6"/>
  <c r="T238" i="6"/>
  <c r="U238" i="6"/>
  <c r="W238" i="6"/>
  <c r="X238" i="6"/>
  <c r="Y238" i="6"/>
  <c r="Z238" i="6"/>
  <c r="AA238" i="6"/>
  <c r="AB238" i="6"/>
  <c r="AC238" i="6"/>
  <c r="B239" i="6"/>
  <c r="C239" i="6"/>
  <c r="D239" i="6"/>
  <c r="E239" i="6"/>
  <c r="F239" i="6"/>
  <c r="G239" i="6"/>
  <c r="H239" i="6"/>
  <c r="I239" i="6"/>
  <c r="J239" i="6"/>
  <c r="K239" i="6"/>
  <c r="L239" i="6"/>
  <c r="M239" i="6"/>
  <c r="R239" i="6"/>
  <c r="S239" i="6"/>
  <c r="T239" i="6"/>
  <c r="U239" i="6"/>
  <c r="V239" i="6"/>
  <c r="W239" i="6"/>
  <c r="X239" i="6"/>
  <c r="Y239" i="6"/>
  <c r="Z239" i="6"/>
  <c r="AA239" i="6"/>
  <c r="AB239" i="6"/>
  <c r="AC239" i="6"/>
  <c r="B240" i="6"/>
  <c r="R240" i="6" s="1"/>
  <c r="C240" i="6"/>
  <c r="D240" i="6"/>
  <c r="E240" i="6"/>
  <c r="F240" i="6"/>
  <c r="G240" i="6"/>
  <c r="W240" i="6" s="1"/>
  <c r="H240" i="6"/>
  <c r="I240" i="6"/>
  <c r="J240" i="6"/>
  <c r="K240" i="6"/>
  <c r="AA240" i="6" s="1"/>
  <c r="L240" i="6"/>
  <c r="AB240" i="6" s="1"/>
  <c r="M240" i="6"/>
  <c r="AC240" i="6" s="1"/>
  <c r="B241" i="6"/>
  <c r="R241" i="6" s="1"/>
  <c r="C241" i="6"/>
  <c r="D241" i="6"/>
  <c r="E241" i="6"/>
  <c r="F241" i="6"/>
  <c r="V241" i="6" s="1"/>
  <c r="G241" i="6"/>
  <c r="W241" i="6" s="1"/>
  <c r="H241" i="6"/>
  <c r="I241" i="6"/>
  <c r="Y241" i="6" s="1"/>
  <c r="J241" i="6"/>
  <c r="Z241" i="6" s="1"/>
  <c r="K241" i="6"/>
  <c r="L241" i="6"/>
  <c r="AB241" i="6" s="1"/>
  <c r="M241" i="6"/>
  <c r="B242" i="6"/>
  <c r="C242" i="6"/>
  <c r="D242" i="6"/>
  <c r="E242" i="6"/>
  <c r="F242" i="6"/>
  <c r="V242" i="6" s="1"/>
  <c r="G242" i="6"/>
  <c r="W242" i="6" s="1"/>
  <c r="H242" i="6"/>
  <c r="I242" i="6"/>
  <c r="J242" i="6"/>
  <c r="Z242" i="6" s="1"/>
  <c r="K242" i="6"/>
  <c r="AA242" i="6" s="1"/>
  <c r="L242" i="6"/>
  <c r="AB242" i="6" s="1"/>
  <c r="M242" i="6"/>
  <c r="AC242" i="6" s="1"/>
  <c r="B243" i="6"/>
  <c r="R243" i="6" s="1"/>
  <c r="C243" i="6"/>
  <c r="S243" i="6" s="1"/>
  <c r="D243" i="6"/>
  <c r="T243" i="6" s="1"/>
  <c r="E243" i="6"/>
  <c r="F243" i="6"/>
  <c r="G243" i="6"/>
  <c r="H243" i="6"/>
  <c r="I243" i="6"/>
  <c r="Y243" i="6" s="1"/>
  <c r="J243" i="6"/>
  <c r="Z243" i="6" s="1"/>
  <c r="K243" i="6"/>
  <c r="AA243" i="6" s="1"/>
  <c r="L243" i="6"/>
  <c r="AB243" i="6" s="1"/>
  <c r="M243" i="6"/>
  <c r="AC243" i="6" s="1"/>
  <c r="B244" i="6"/>
  <c r="R244" i="6" s="1"/>
  <c r="C244" i="6"/>
  <c r="S244" i="6" s="1"/>
  <c r="D244" i="6"/>
  <c r="T244" i="6" s="1"/>
  <c r="E244" i="6"/>
  <c r="F244" i="6"/>
  <c r="G244" i="6"/>
  <c r="W244" i="6" s="1"/>
  <c r="H244" i="6"/>
  <c r="I244" i="6"/>
  <c r="J244" i="6"/>
  <c r="Z244" i="6" s="1"/>
  <c r="K244" i="6"/>
  <c r="AA244" i="6" s="1"/>
  <c r="L244" i="6"/>
  <c r="AB244" i="6" s="1"/>
  <c r="M244" i="6"/>
  <c r="B245" i="6"/>
  <c r="R245" i="6" s="1"/>
  <c r="C245" i="6"/>
  <c r="S245" i="6" s="1"/>
  <c r="D245" i="6"/>
  <c r="T245" i="6" s="1"/>
  <c r="E245" i="6"/>
  <c r="U245" i="6" s="1"/>
  <c r="F245" i="6"/>
  <c r="V245" i="6" s="1"/>
  <c r="G245" i="6"/>
  <c r="H245" i="6"/>
  <c r="X245" i="6" s="1"/>
  <c r="I245" i="6"/>
  <c r="J245" i="6"/>
  <c r="Z245" i="6" s="1"/>
  <c r="K245" i="6"/>
  <c r="AA245" i="6" s="1"/>
  <c r="L245" i="6"/>
  <c r="AB245" i="6" s="1"/>
  <c r="M245" i="6"/>
  <c r="AC245" i="6" s="1"/>
  <c r="B246" i="6"/>
  <c r="C246" i="6"/>
  <c r="S246" i="6" s="1"/>
  <c r="D246" i="6"/>
  <c r="T246" i="6" s="1"/>
  <c r="E246" i="6"/>
  <c r="F246" i="6"/>
  <c r="G246" i="6"/>
  <c r="W246" i="6" s="1"/>
  <c r="H246" i="6"/>
  <c r="X246" i="6" s="1"/>
  <c r="I246" i="6"/>
  <c r="Y246" i="6" s="1"/>
  <c r="J246" i="6"/>
  <c r="Z246" i="6" s="1"/>
  <c r="K246" i="6"/>
  <c r="AA246" i="6" s="1"/>
  <c r="L246" i="6"/>
  <c r="M246" i="6"/>
  <c r="AC246" i="6" s="1"/>
  <c r="N247" i="6"/>
  <c r="N251" i="6"/>
  <c r="N252" i="6"/>
  <c r="N253" i="6"/>
  <c r="N254" i="6"/>
  <c r="N255" i="6"/>
  <c r="N256" i="6"/>
  <c r="N257" i="6"/>
  <c r="N258" i="6"/>
  <c r="N259" i="6"/>
  <c r="N260" i="6"/>
  <c r="V260" i="6"/>
  <c r="W260" i="6"/>
  <c r="X260" i="6"/>
  <c r="Y260" i="6"/>
  <c r="Z260" i="6"/>
  <c r="AA260" i="6"/>
  <c r="AB260" i="6"/>
  <c r="AC260" i="6"/>
  <c r="N261" i="6"/>
  <c r="R261" i="6"/>
  <c r="S261" i="6"/>
  <c r="T261" i="6"/>
  <c r="U261" i="6"/>
  <c r="V261" i="6"/>
  <c r="W261" i="6"/>
  <c r="X261" i="6"/>
  <c r="Y261" i="6"/>
  <c r="Z261" i="6"/>
  <c r="AA261" i="6"/>
  <c r="AB261" i="6"/>
  <c r="AC261" i="6"/>
  <c r="B262" i="6"/>
  <c r="C262" i="6"/>
  <c r="S262" i="6" s="1"/>
  <c r="D262" i="6"/>
  <c r="T262" i="6" s="1"/>
  <c r="E262" i="6"/>
  <c r="U262" i="6" s="1"/>
  <c r="F262" i="6"/>
  <c r="V262" i="6" s="1"/>
  <c r="G262" i="6"/>
  <c r="H262" i="6"/>
  <c r="I262" i="6"/>
  <c r="Y262" i="6" s="1"/>
  <c r="J262" i="6"/>
  <c r="Z262" i="6" s="1"/>
  <c r="K262" i="6"/>
  <c r="AA262" i="6" s="1"/>
  <c r="L262" i="6"/>
  <c r="AB262" i="6" s="1"/>
  <c r="M262" i="6"/>
  <c r="AC262" i="6" s="1"/>
  <c r="R262" i="6"/>
  <c r="W262" i="6"/>
  <c r="X262" i="6"/>
  <c r="B263" i="6"/>
  <c r="C263" i="6"/>
  <c r="D263" i="6"/>
  <c r="E263" i="6"/>
  <c r="F263" i="6"/>
  <c r="G263" i="6"/>
  <c r="H263" i="6"/>
  <c r="I263" i="6"/>
  <c r="J263" i="6"/>
  <c r="K263" i="6"/>
  <c r="L263" i="6"/>
  <c r="M263" i="6"/>
  <c r="B264" i="6"/>
  <c r="R264" i="6" s="1"/>
  <c r="C264" i="6"/>
  <c r="D264" i="6"/>
  <c r="E264" i="6"/>
  <c r="U264" i="6" s="1"/>
  <c r="F264" i="6"/>
  <c r="G264" i="6"/>
  <c r="W264" i="6" s="1"/>
  <c r="H264" i="6"/>
  <c r="X264" i="6" s="1"/>
  <c r="I264" i="6"/>
  <c r="J264" i="6"/>
  <c r="Z264" i="6" s="1"/>
  <c r="K264" i="6"/>
  <c r="L264" i="6"/>
  <c r="M264" i="6"/>
  <c r="AC264" i="6" s="1"/>
  <c r="B265" i="6"/>
  <c r="R265" i="6" s="1"/>
  <c r="C265" i="6"/>
  <c r="D265" i="6"/>
  <c r="T265" i="6" s="1"/>
  <c r="E265" i="6"/>
  <c r="U265" i="6" s="1"/>
  <c r="F265" i="6"/>
  <c r="V265" i="6" s="1"/>
  <c r="G265" i="6"/>
  <c r="W265" i="6" s="1"/>
  <c r="H265" i="6"/>
  <c r="X265" i="6" s="1"/>
  <c r="I265" i="6"/>
  <c r="Y265" i="6" s="1"/>
  <c r="J265" i="6"/>
  <c r="Z265" i="6" s="1"/>
  <c r="K265" i="6"/>
  <c r="AA265" i="6" s="1"/>
  <c r="L265" i="6"/>
  <c r="AB265" i="6" s="1"/>
  <c r="M265" i="6"/>
  <c r="AC265" i="6" s="1"/>
  <c r="B266" i="6"/>
  <c r="R266" i="6" s="1"/>
  <c r="C266" i="6"/>
  <c r="S266" i="6" s="1"/>
  <c r="D266" i="6"/>
  <c r="T266" i="6" s="1"/>
  <c r="E266" i="6"/>
  <c r="U266" i="6" s="1"/>
  <c r="F266" i="6"/>
  <c r="G266" i="6"/>
  <c r="W266" i="6" s="1"/>
  <c r="H266" i="6"/>
  <c r="X266" i="6" s="1"/>
  <c r="I266" i="6"/>
  <c r="Y266" i="6" s="1"/>
  <c r="J266" i="6"/>
  <c r="Z266" i="6" s="1"/>
  <c r="K266" i="6"/>
  <c r="AA266" i="6" s="1"/>
  <c r="L266" i="6"/>
  <c r="AB266" i="6" s="1"/>
  <c r="M266" i="6"/>
  <c r="AC266" i="6" s="1"/>
  <c r="B267" i="6"/>
  <c r="R267" i="6" s="1"/>
  <c r="C267" i="6"/>
  <c r="S267" i="6" s="1"/>
  <c r="D267" i="6"/>
  <c r="T267" i="6" s="1"/>
  <c r="E267" i="6"/>
  <c r="U267" i="6" s="1"/>
  <c r="F267" i="6"/>
  <c r="V267" i="6" s="1"/>
  <c r="G267" i="6"/>
  <c r="W267" i="6" s="1"/>
  <c r="H267" i="6"/>
  <c r="X267" i="6" s="1"/>
  <c r="I267" i="6"/>
  <c r="Y267" i="6" s="1"/>
  <c r="J267" i="6"/>
  <c r="K267" i="6"/>
  <c r="L267" i="6"/>
  <c r="AB267" i="6" s="1"/>
  <c r="M267" i="6"/>
  <c r="AC267" i="6" s="1"/>
  <c r="B268" i="6"/>
  <c r="C268" i="6"/>
  <c r="D268" i="6"/>
  <c r="E268" i="6"/>
  <c r="F268" i="6"/>
  <c r="G268" i="6"/>
  <c r="W268" i="6" s="1"/>
  <c r="H268" i="6"/>
  <c r="I268" i="6"/>
  <c r="J268" i="6"/>
  <c r="K268" i="6"/>
  <c r="L268" i="6"/>
  <c r="M268" i="6"/>
  <c r="B269" i="6"/>
  <c r="R269" i="6" s="1"/>
  <c r="C269" i="6"/>
  <c r="S269" i="6" s="1"/>
  <c r="D269" i="6"/>
  <c r="T269" i="6" s="1"/>
  <c r="E269" i="6"/>
  <c r="U269" i="6" s="1"/>
  <c r="F269" i="6"/>
  <c r="V269" i="6" s="1"/>
  <c r="G269" i="6"/>
  <c r="W269" i="6" s="1"/>
  <c r="H269" i="6"/>
  <c r="X269" i="6" s="1"/>
  <c r="I269" i="6"/>
  <c r="Y269" i="6" s="1"/>
  <c r="J269" i="6"/>
  <c r="Z269" i="6" s="1"/>
  <c r="K269" i="6"/>
  <c r="AA269" i="6" s="1"/>
  <c r="L269" i="6"/>
  <c r="AB269" i="6" s="1"/>
  <c r="M269" i="6"/>
  <c r="AC269" i="6" s="1"/>
  <c r="N270" i="6"/>
  <c r="N274" i="6"/>
  <c r="N275" i="6"/>
  <c r="N276" i="6"/>
  <c r="N277" i="6"/>
  <c r="N278" i="6"/>
  <c r="N279" i="6"/>
  <c r="V279" i="6"/>
  <c r="W279" i="6"/>
  <c r="X279" i="6"/>
  <c r="Y279" i="6"/>
  <c r="Z279" i="6"/>
  <c r="AA279" i="6"/>
  <c r="AB279" i="6"/>
  <c r="AC279" i="6"/>
  <c r="N280" i="6"/>
  <c r="R280" i="6"/>
  <c r="S280" i="6"/>
  <c r="T280" i="6"/>
  <c r="U280" i="6"/>
  <c r="V280" i="6"/>
  <c r="W280" i="6"/>
  <c r="X280" i="6"/>
  <c r="Y280" i="6"/>
  <c r="Z280" i="6"/>
  <c r="AA280" i="6"/>
  <c r="AB280" i="6"/>
  <c r="AC280" i="6"/>
  <c r="N281" i="6"/>
  <c r="R281" i="6"/>
  <c r="S281" i="6"/>
  <c r="T281" i="6"/>
  <c r="U281" i="6"/>
  <c r="V281" i="6"/>
  <c r="W281" i="6"/>
  <c r="X281" i="6"/>
  <c r="Y281" i="6"/>
  <c r="Z281" i="6"/>
  <c r="AA281" i="6"/>
  <c r="AB281" i="6"/>
  <c r="AC281" i="6"/>
  <c r="N282" i="6"/>
  <c r="R282" i="6"/>
  <c r="S282" i="6"/>
  <c r="T282" i="6"/>
  <c r="U282" i="6"/>
  <c r="V282" i="6"/>
  <c r="W282" i="6"/>
  <c r="X282" i="6"/>
  <c r="Y282" i="6"/>
  <c r="Z282" i="6"/>
  <c r="AA282" i="6"/>
  <c r="AB282" i="6"/>
  <c r="AC282" i="6"/>
  <c r="N283" i="6"/>
  <c r="R283" i="6"/>
  <c r="S283" i="6"/>
  <c r="T283" i="6"/>
  <c r="U283" i="6"/>
  <c r="V283" i="6"/>
  <c r="W283" i="6"/>
  <c r="X283" i="6"/>
  <c r="Y283" i="6"/>
  <c r="Z283" i="6"/>
  <c r="N295" i="6"/>
  <c r="N296" i="6"/>
  <c r="N297" i="6"/>
  <c r="N298" i="6"/>
  <c r="N299" i="6"/>
  <c r="N300" i="6"/>
  <c r="L301" i="6"/>
  <c r="L121" i="6" s="1"/>
  <c r="AB121" i="6" s="1"/>
  <c r="M301" i="6"/>
  <c r="M121" i="6" s="1"/>
  <c r="B302" i="6"/>
  <c r="C302" i="6"/>
  <c r="C122" i="6" s="1"/>
  <c r="D302" i="6"/>
  <c r="E302" i="6"/>
  <c r="E122" i="6" s="1"/>
  <c r="F302" i="6"/>
  <c r="F122" i="6" s="1"/>
  <c r="G302" i="6"/>
  <c r="G122" i="6" s="1"/>
  <c r="H302" i="6"/>
  <c r="H122" i="6" s="1"/>
  <c r="X122" i="6" s="1"/>
  <c r="I302" i="6"/>
  <c r="I122" i="6" s="1"/>
  <c r="J302" i="6"/>
  <c r="J122" i="6" s="1"/>
  <c r="K302" i="6"/>
  <c r="K122" i="6" s="1"/>
  <c r="L302" i="6"/>
  <c r="L122" i="6" s="1"/>
  <c r="M302" i="6"/>
  <c r="M122" i="6" s="1"/>
  <c r="M76" i="6" s="1"/>
  <c r="M21" i="6" s="1"/>
  <c r="B303" i="6"/>
  <c r="B123" i="6" s="1"/>
  <c r="C303" i="6"/>
  <c r="C123" i="6" s="1"/>
  <c r="D303" i="6"/>
  <c r="E303" i="6"/>
  <c r="E123" i="6" s="1"/>
  <c r="F303" i="6"/>
  <c r="G303" i="6"/>
  <c r="G123" i="6" s="1"/>
  <c r="H303" i="6"/>
  <c r="H123" i="6" s="1"/>
  <c r="H77" i="6" s="1"/>
  <c r="H22" i="6" s="1"/>
  <c r="I303" i="6"/>
  <c r="I123" i="6" s="1"/>
  <c r="J303" i="6"/>
  <c r="K303" i="6"/>
  <c r="K123" i="6" s="1"/>
  <c r="L303" i="6"/>
  <c r="L123" i="6" s="1"/>
  <c r="L77" i="6" s="1"/>
  <c r="L22" i="6" s="1"/>
  <c r="M303" i="6"/>
  <c r="M123" i="6" s="1"/>
  <c r="B304" i="6"/>
  <c r="C304" i="6"/>
  <c r="C124" i="6" s="1"/>
  <c r="D304" i="6"/>
  <c r="D124" i="6" s="1"/>
  <c r="E304" i="6"/>
  <c r="E124" i="6" s="1"/>
  <c r="E78" i="6" s="1"/>
  <c r="F304" i="6"/>
  <c r="F124" i="6" s="1"/>
  <c r="G304" i="6"/>
  <c r="W304" i="6" s="1"/>
  <c r="H304" i="6"/>
  <c r="H124" i="6" s="1"/>
  <c r="I304" i="6"/>
  <c r="I124" i="6" s="1"/>
  <c r="I78" i="6" s="1"/>
  <c r="I360" i="6" s="1"/>
  <c r="Y360" i="6" s="1"/>
  <c r="J304" i="6"/>
  <c r="K304" i="6"/>
  <c r="K124" i="6" s="1"/>
  <c r="L304" i="6"/>
  <c r="L124" i="6" s="1"/>
  <c r="M304" i="6"/>
  <c r="M124" i="6" s="1"/>
  <c r="M78" i="6" s="1"/>
  <c r="B305" i="6"/>
  <c r="B125" i="6" s="1"/>
  <c r="D305" i="6"/>
  <c r="D125" i="6" s="1"/>
  <c r="E305" i="6"/>
  <c r="E125" i="6" s="1"/>
  <c r="F305" i="6"/>
  <c r="G305" i="6"/>
  <c r="G125" i="6" s="1"/>
  <c r="H305" i="6"/>
  <c r="H125" i="6" s="1"/>
  <c r="I305" i="6"/>
  <c r="I125" i="6" s="1"/>
  <c r="J305" i="6"/>
  <c r="J125" i="6" s="1"/>
  <c r="K305" i="6"/>
  <c r="L305" i="6"/>
  <c r="L125" i="6" s="1"/>
  <c r="B306" i="6"/>
  <c r="C306" i="6"/>
  <c r="C126" i="6" s="1"/>
  <c r="S126" i="6" s="1"/>
  <c r="D306" i="6"/>
  <c r="D126" i="6" s="1"/>
  <c r="E306" i="6"/>
  <c r="E126" i="6" s="1"/>
  <c r="U126" i="6" s="1"/>
  <c r="F306" i="6"/>
  <c r="G306" i="6"/>
  <c r="H306" i="6"/>
  <c r="X306" i="6" s="1"/>
  <c r="K306" i="6"/>
  <c r="B307" i="6"/>
  <c r="C307" i="6"/>
  <c r="D307" i="6"/>
  <c r="E307" i="6"/>
  <c r="G307" i="6"/>
  <c r="I307" i="6"/>
  <c r="K307" i="6"/>
  <c r="M307" i="6"/>
  <c r="B308" i="6"/>
  <c r="R308" i="6" s="1"/>
  <c r="C308" i="6"/>
  <c r="S308" i="6" s="1"/>
  <c r="E308" i="6"/>
  <c r="F308" i="6"/>
  <c r="H308" i="6"/>
  <c r="I308" i="6"/>
  <c r="J308" i="6"/>
  <c r="K308" i="6"/>
  <c r="B309" i="6"/>
  <c r="R309" i="6" s="1"/>
  <c r="D309" i="6"/>
  <c r="E309" i="6"/>
  <c r="F309" i="6"/>
  <c r="G309" i="6"/>
  <c r="H309" i="6"/>
  <c r="I309" i="6"/>
  <c r="M309" i="6"/>
  <c r="B310" i="6"/>
  <c r="D310" i="6"/>
  <c r="E310" i="6"/>
  <c r="F310" i="6"/>
  <c r="H310" i="6"/>
  <c r="I310" i="6"/>
  <c r="J310" i="6"/>
  <c r="M310" i="6"/>
  <c r="C311" i="6"/>
  <c r="E311" i="6"/>
  <c r="F311" i="6"/>
  <c r="H311" i="6"/>
  <c r="I311" i="6"/>
  <c r="J311" i="6"/>
  <c r="M311" i="6"/>
  <c r="B312" i="6"/>
  <c r="C312" i="6"/>
  <c r="E312" i="6"/>
  <c r="H312" i="6"/>
  <c r="I312" i="6"/>
  <c r="J312" i="6"/>
  <c r="L312" i="6"/>
  <c r="M312" i="6"/>
  <c r="B313" i="6"/>
  <c r="D313" i="6"/>
  <c r="E313" i="6"/>
  <c r="F313" i="6"/>
  <c r="H313" i="6"/>
  <c r="I313" i="6"/>
  <c r="J313" i="6"/>
  <c r="L313" i="6"/>
  <c r="M313" i="6"/>
  <c r="N314" i="6"/>
  <c r="N318" i="6"/>
  <c r="N319" i="6"/>
  <c r="N320" i="6"/>
  <c r="N321" i="6"/>
  <c r="N322" i="6"/>
  <c r="N323" i="6"/>
  <c r="N324" i="6"/>
  <c r="N325" i="6"/>
  <c r="N326" i="6"/>
  <c r="N327" i="6"/>
  <c r="K328" i="6"/>
  <c r="M328" i="6"/>
  <c r="B329" i="6"/>
  <c r="C329" i="6"/>
  <c r="D329" i="6"/>
  <c r="E329" i="6"/>
  <c r="F329" i="6"/>
  <c r="V329" i="6" s="1"/>
  <c r="G329" i="6"/>
  <c r="W329" i="6" s="1"/>
  <c r="H329" i="6"/>
  <c r="X329" i="6" s="1"/>
  <c r="I329" i="6"/>
  <c r="Y329" i="6" s="1"/>
  <c r="J329" i="6"/>
  <c r="Z329" i="6" s="1"/>
  <c r="K329" i="6"/>
  <c r="L329" i="6"/>
  <c r="AB329" i="6" s="1"/>
  <c r="M329" i="6"/>
  <c r="AC329" i="6" s="1"/>
  <c r="B330" i="6"/>
  <c r="R330" i="6" s="1"/>
  <c r="C330" i="6"/>
  <c r="S330" i="6" s="1"/>
  <c r="D330" i="6"/>
  <c r="E330" i="6"/>
  <c r="U330" i="6" s="1"/>
  <c r="F330" i="6"/>
  <c r="V330" i="6" s="1"/>
  <c r="G330" i="6"/>
  <c r="W330" i="6" s="1"/>
  <c r="H330" i="6"/>
  <c r="X330" i="6" s="1"/>
  <c r="I330" i="6"/>
  <c r="Y330" i="6" s="1"/>
  <c r="J330" i="6"/>
  <c r="Z330" i="6" s="1"/>
  <c r="K330" i="6"/>
  <c r="AA330" i="6" s="1"/>
  <c r="L330" i="6"/>
  <c r="AB330" i="6" s="1"/>
  <c r="M330" i="6"/>
  <c r="AC330" i="6" s="1"/>
  <c r="B331" i="6"/>
  <c r="R331" i="6" s="1"/>
  <c r="C331" i="6"/>
  <c r="S331" i="6" s="1"/>
  <c r="D331" i="6"/>
  <c r="E331" i="6"/>
  <c r="F331" i="6"/>
  <c r="V331" i="6" s="1"/>
  <c r="G331" i="6"/>
  <c r="W331" i="6" s="1"/>
  <c r="H331" i="6"/>
  <c r="I331" i="6"/>
  <c r="J331" i="6"/>
  <c r="Z331" i="6" s="1"/>
  <c r="K331" i="6"/>
  <c r="AA331" i="6" s="1"/>
  <c r="L331" i="6"/>
  <c r="AB331" i="6" s="1"/>
  <c r="M331" i="6"/>
  <c r="B332" i="6"/>
  <c r="R332" i="6" s="1"/>
  <c r="C332" i="6"/>
  <c r="S332" i="6" s="1"/>
  <c r="D332" i="6"/>
  <c r="T332" i="6" s="1"/>
  <c r="E332" i="6"/>
  <c r="U332" i="6" s="1"/>
  <c r="F332" i="6"/>
  <c r="V332" i="6" s="1"/>
  <c r="G332" i="6"/>
  <c r="H332" i="6"/>
  <c r="X332" i="6" s="1"/>
  <c r="I332" i="6"/>
  <c r="Y332" i="6" s="1"/>
  <c r="J332" i="6"/>
  <c r="Z332" i="6" s="1"/>
  <c r="K332" i="6"/>
  <c r="L332" i="6"/>
  <c r="M332" i="6"/>
  <c r="AC332" i="6" s="1"/>
  <c r="B333" i="6"/>
  <c r="R333" i="6" s="1"/>
  <c r="C333" i="6"/>
  <c r="D333" i="6"/>
  <c r="E333" i="6"/>
  <c r="F333" i="6"/>
  <c r="V333" i="6" s="1"/>
  <c r="G333" i="6"/>
  <c r="H333" i="6"/>
  <c r="I333" i="6"/>
  <c r="J333" i="6"/>
  <c r="K333" i="6"/>
  <c r="L333" i="6"/>
  <c r="M333" i="6"/>
  <c r="B334" i="6"/>
  <c r="C334" i="6"/>
  <c r="D334" i="6"/>
  <c r="F334" i="6"/>
  <c r="G334" i="6"/>
  <c r="J334" i="6"/>
  <c r="K334" i="6"/>
  <c r="B335" i="6"/>
  <c r="C335" i="6"/>
  <c r="D335" i="6"/>
  <c r="E335" i="6"/>
  <c r="F335" i="6"/>
  <c r="G335" i="6"/>
  <c r="W335" i="6" s="1"/>
  <c r="H335" i="6"/>
  <c r="I335" i="6"/>
  <c r="J335" i="6"/>
  <c r="K335" i="6"/>
  <c r="L335" i="6"/>
  <c r="M335" i="6"/>
  <c r="B336" i="6"/>
  <c r="D336" i="6"/>
  <c r="F336" i="6"/>
  <c r="J336" i="6"/>
  <c r="L336" i="6"/>
  <c r="N337" i="6"/>
  <c r="N341" i="6"/>
  <c r="AD341" i="6" s="1"/>
  <c r="R341" i="6"/>
  <c r="S341" i="6"/>
  <c r="T341" i="6"/>
  <c r="U341" i="6"/>
  <c r="V341" i="6"/>
  <c r="W341" i="6"/>
  <c r="X341" i="6"/>
  <c r="Y341" i="6"/>
  <c r="Z341" i="6"/>
  <c r="AA341" i="6"/>
  <c r="AB341" i="6"/>
  <c r="AC341" i="6"/>
  <c r="L342" i="6"/>
  <c r="M342" i="6"/>
  <c r="R342" i="6"/>
  <c r="S342" i="6"/>
  <c r="T342" i="6"/>
  <c r="U342" i="6"/>
  <c r="V342" i="6"/>
  <c r="W342" i="6"/>
  <c r="X342" i="6"/>
  <c r="Y342" i="6"/>
  <c r="Z342" i="6"/>
  <c r="AA342" i="6"/>
  <c r="B343" i="6"/>
  <c r="C343" i="6"/>
  <c r="S343" i="6" s="1"/>
  <c r="D343" i="6"/>
  <c r="E343" i="6"/>
  <c r="U343" i="6" s="1"/>
  <c r="F343" i="6"/>
  <c r="V343" i="6" s="1"/>
  <c r="G343" i="6"/>
  <c r="W343" i="6" s="1"/>
  <c r="H343" i="6"/>
  <c r="X343" i="6" s="1"/>
  <c r="I343" i="6"/>
  <c r="Y343" i="6" s="1"/>
  <c r="J343" i="6"/>
  <c r="K343" i="6"/>
  <c r="AA343" i="6" s="1"/>
  <c r="L343" i="6"/>
  <c r="M343" i="6"/>
  <c r="R343" i="6"/>
  <c r="B344" i="6"/>
  <c r="C344" i="6"/>
  <c r="D344" i="6"/>
  <c r="E344" i="6"/>
  <c r="F344" i="6"/>
  <c r="G344" i="6"/>
  <c r="H344" i="6"/>
  <c r="I344" i="6"/>
  <c r="J344" i="6"/>
  <c r="K344" i="6"/>
  <c r="L344" i="6"/>
  <c r="M344" i="6"/>
  <c r="B345" i="6"/>
  <c r="R345" i="6" s="1"/>
  <c r="C345" i="6"/>
  <c r="D345" i="6"/>
  <c r="E345" i="6"/>
  <c r="F345" i="6"/>
  <c r="G345" i="6"/>
  <c r="H345" i="6"/>
  <c r="I345" i="6"/>
  <c r="J345" i="6"/>
  <c r="K345" i="6"/>
  <c r="AA345" i="6" s="1"/>
  <c r="L345" i="6"/>
  <c r="M345" i="6"/>
  <c r="N346" i="6"/>
  <c r="N352" i="6"/>
  <c r="N353" i="6"/>
  <c r="AB353" i="6"/>
  <c r="AC353" i="6"/>
  <c r="N354" i="6"/>
  <c r="R354" i="6"/>
  <c r="S354" i="6"/>
  <c r="T354" i="6"/>
  <c r="U354" i="6"/>
  <c r="V354" i="6"/>
  <c r="W354" i="6"/>
  <c r="X354" i="6"/>
  <c r="Y354" i="6"/>
  <c r="Z354" i="6"/>
  <c r="AA354" i="6"/>
  <c r="AB354" i="6"/>
  <c r="AC354" i="6"/>
  <c r="N355" i="6"/>
  <c r="R355" i="6"/>
  <c r="S355" i="6"/>
  <c r="T355" i="6"/>
  <c r="U355" i="6"/>
  <c r="V355" i="6"/>
  <c r="W355" i="6"/>
  <c r="X355" i="6"/>
  <c r="Y355" i="6"/>
  <c r="Z355" i="6"/>
  <c r="AA355" i="6"/>
  <c r="AB355" i="6"/>
  <c r="AC355" i="6"/>
  <c r="N356" i="6"/>
  <c r="R356" i="6"/>
  <c r="S356" i="6"/>
  <c r="T356" i="6"/>
  <c r="U356" i="6"/>
  <c r="V356" i="6"/>
  <c r="W356" i="6"/>
  <c r="X356" i="6"/>
  <c r="Y356" i="6"/>
  <c r="Z356" i="6"/>
  <c r="AA356" i="6"/>
  <c r="AB356" i="6"/>
  <c r="AC356" i="6"/>
  <c r="N357" i="6"/>
  <c r="R357" i="6"/>
  <c r="S357" i="6"/>
  <c r="T357" i="6"/>
  <c r="U357" i="6"/>
  <c r="V357" i="6"/>
  <c r="W357" i="6"/>
  <c r="X357" i="6"/>
  <c r="Y357" i="6"/>
  <c r="Z357" i="6"/>
  <c r="AA357" i="6"/>
  <c r="AB357" i="6"/>
  <c r="AC357" i="6"/>
  <c r="N358" i="6"/>
  <c r="R358" i="6"/>
  <c r="S358" i="6"/>
  <c r="T358" i="6"/>
  <c r="U358" i="6"/>
  <c r="V358" i="6"/>
  <c r="W358" i="6"/>
  <c r="X358" i="6"/>
  <c r="Y358" i="6"/>
  <c r="Z358" i="6"/>
  <c r="AA358" i="6"/>
  <c r="AB358" i="6"/>
  <c r="AC358" i="6"/>
  <c r="N359" i="6"/>
  <c r="R359" i="6"/>
  <c r="S359" i="6"/>
  <c r="T359" i="6"/>
  <c r="U359" i="6"/>
  <c r="V359" i="6"/>
  <c r="W359" i="6"/>
  <c r="X359" i="6"/>
  <c r="Y359" i="6"/>
  <c r="Z359" i="6"/>
  <c r="AA359" i="6"/>
  <c r="AB359" i="6"/>
  <c r="AC359" i="6"/>
  <c r="N361" i="6"/>
  <c r="N366" i="6"/>
  <c r="N367" i="6"/>
  <c r="V246" i="6"/>
  <c r="AC156" i="6"/>
  <c r="V243" i="6"/>
  <c r="K76" i="6"/>
  <c r="K21" i="6" s="1"/>
  <c r="D122" i="6"/>
  <c r="C79" i="6"/>
  <c r="C24" i="6" s="1"/>
  <c r="I75" i="6"/>
  <c r="I20" i="6" s="1"/>
  <c r="G75" i="6"/>
  <c r="H74" i="6"/>
  <c r="H19" i="6" s="1"/>
  <c r="L72" i="6"/>
  <c r="L17" i="6" s="1"/>
  <c r="H72" i="6"/>
  <c r="D72" i="6"/>
  <c r="D17" i="6" s="1"/>
  <c r="L70" i="6"/>
  <c r="L15" i="6" s="1"/>
  <c r="H70" i="6"/>
  <c r="H15" i="6" s="1"/>
  <c r="D70" i="6"/>
  <c r="D15" i="6" s="1"/>
  <c r="X305" i="6"/>
  <c r="V238" i="6"/>
  <c r="N238" i="6"/>
  <c r="AD168" i="6"/>
  <c r="AD144" i="6"/>
  <c r="L73" i="6"/>
  <c r="L18" i="6" s="1"/>
  <c r="H73" i="6"/>
  <c r="H18" i="6" s="1"/>
  <c r="D73" i="6"/>
  <c r="D18" i="6" s="1"/>
  <c r="L71" i="6"/>
  <c r="H71" i="6"/>
  <c r="H16" i="6" s="1"/>
  <c r="D71" i="6"/>
  <c r="D16" i="6" s="1"/>
  <c r="L69" i="6"/>
  <c r="L14" i="6" s="1"/>
  <c r="AD46" i="6"/>
  <c r="O9" i="6"/>
  <c r="H17" i="6"/>
  <c r="L307" i="6"/>
  <c r="J307" i="6"/>
  <c r="Z308" i="6" s="1"/>
  <c r="H307" i="6"/>
  <c r="F307" i="6"/>
  <c r="D311" i="6"/>
  <c r="D308" i="6"/>
  <c r="X74" i="6" l="1"/>
  <c r="O357" i="6"/>
  <c r="S305" i="6"/>
  <c r="AD39" i="6"/>
  <c r="X97" i="6"/>
  <c r="T97" i="6"/>
  <c r="X73" i="6"/>
  <c r="O56" i="6"/>
  <c r="AD48" i="6"/>
  <c r="O13" i="6"/>
  <c r="AD9" i="6"/>
  <c r="AA155" i="6"/>
  <c r="W243" i="6"/>
  <c r="AA152" i="6"/>
  <c r="Z60" i="6"/>
  <c r="R179" i="6"/>
  <c r="AC331" i="6"/>
  <c r="Y331" i="6"/>
  <c r="U331" i="6"/>
  <c r="S153" i="6"/>
  <c r="W152" i="6"/>
  <c r="W245" i="6"/>
  <c r="AA58" i="6"/>
  <c r="W58" i="6"/>
  <c r="X58" i="6"/>
  <c r="W99" i="6"/>
  <c r="AC124" i="6"/>
  <c r="O140" i="6"/>
  <c r="V102" i="6"/>
  <c r="J76" i="6"/>
  <c r="J21" i="6" s="1"/>
  <c r="W98" i="6"/>
  <c r="O355" i="6"/>
  <c r="D79" i="6"/>
  <c r="D24" i="6" s="1"/>
  <c r="W121" i="6"/>
  <c r="U121" i="6"/>
  <c r="K69" i="6"/>
  <c r="K14" i="6" s="1"/>
  <c r="AA14" i="6" s="1"/>
  <c r="O54" i="6"/>
  <c r="Z58" i="6"/>
  <c r="R58" i="6"/>
  <c r="AA21" i="6"/>
  <c r="AD141" i="6"/>
  <c r="R100" i="6"/>
  <c r="AB73" i="6"/>
  <c r="AD56" i="6"/>
  <c r="T305" i="6"/>
  <c r="E75" i="6"/>
  <c r="E20" i="6" s="1"/>
  <c r="F78" i="6"/>
  <c r="I79" i="6"/>
  <c r="Y79" i="6" s="1"/>
  <c r="T304" i="6"/>
  <c r="R305" i="6"/>
  <c r="AD237" i="6"/>
  <c r="AD214" i="6"/>
  <c r="AD170" i="6"/>
  <c r="K73" i="6"/>
  <c r="K18" i="6" s="1"/>
  <c r="G73" i="6"/>
  <c r="G18" i="6" s="1"/>
  <c r="C73" i="6"/>
  <c r="C18" i="6" s="1"/>
  <c r="G72" i="6"/>
  <c r="G17" i="6" s="1"/>
  <c r="G71" i="6"/>
  <c r="G16" i="6" s="1"/>
  <c r="W16" i="6" s="1"/>
  <c r="G70" i="6"/>
  <c r="G15" i="6" s="1"/>
  <c r="G69" i="6"/>
  <c r="G14" i="6" s="1"/>
  <c r="W14" i="6" s="1"/>
  <c r="C69" i="6"/>
  <c r="C14" i="6" s="1"/>
  <c r="S14" i="6" s="1"/>
  <c r="H69" i="6"/>
  <c r="H14" i="6" s="1"/>
  <c r="D69" i="6"/>
  <c r="D14" i="6" s="1"/>
  <c r="O53" i="6"/>
  <c r="O50" i="6"/>
  <c r="AD12" i="6"/>
  <c r="AD8" i="6"/>
  <c r="Y124" i="6"/>
  <c r="W97" i="6"/>
  <c r="AD355" i="6"/>
  <c r="U124" i="6"/>
  <c r="X19" i="6"/>
  <c r="AD354" i="6"/>
  <c r="AD140" i="6"/>
  <c r="K78" i="6"/>
  <c r="K23" i="6" s="1"/>
  <c r="AA122" i="6"/>
  <c r="W122" i="6"/>
  <c r="S122" i="6"/>
  <c r="G79" i="6"/>
  <c r="G24" i="6" s="1"/>
  <c r="R102" i="6"/>
  <c r="AC101" i="6"/>
  <c r="Y101" i="6"/>
  <c r="N100" i="6"/>
  <c r="AC99" i="6"/>
  <c r="Y99" i="6"/>
  <c r="U99" i="6"/>
  <c r="M72" i="6"/>
  <c r="M17" i="6" s="1"/>
  <c r="M69" i="6"/>
  <c r="M14" i="6" s="1"/>
  <c r="AC14" i="6" s="1"/>
  <c r="AA123" i="6"/>
  <c r="K77" i="6"/>
  <c r="K22" i="6" s="1"/>
  <c r="AA23" i="6" s="1"/>
  <c r="I24" i="6"/>
  <c r="M360" i="6"/>
  <c r="AC360" i="6" s="1"/>
  <c r="M23" i="6"/>
  <c r="S123" i="6"/>
  <c r="C77" i="6"/>
  <c r="C22" i="6" s="1"/>
  <c r="F76" i="6"/>
  <c r="F21" i="6" s="1"/>
  <c r="X17" i="6"/>
  <c r="AB71" i="6"/>
  <c r="X18" i="6"/>
  <c r="S304" i="6"/>
  <c r="B124" i="6"/>
  <c r="B78" i="6" s="1"/>
  <c r="B23" i="6" s="1"/>
  <c r="AD358" i="6"/>
  <c r="AD353" i="6"/>
  <c r="AA307" i="6"/>
  <c r="R304" i="6"/>
  <c r="AA304" i="6"/>
  <c r="T303" i="6"/>
  <c r="AC122" i="6"/>
  <c r="O280" i="6"/>
  <c r="O169" i="6"/>
  <c r="AA121" i="6"/>
  <c r="S121" i="6"/>
  <c r="F74" i="6"/>
  <c r="F19" i="6" s="1"/>
  <c r="U101" i="6"/>
  <c r="AA97" i="6"/>
  <c r="AD53" i="6"/>
  <c r="O51" i="6"/>
  <c r="AD47" i="6"/>
  <c r="O45" i="6"/>
  <c r="AC125" i="6"/>
  <c r="I73" i="6"/>
  <c r="I18" i="6" s="1"/>
  <c r="I72" i="6"/>
  <c r="I17" i="6" s="1"/>
  <c r="E72" i="6"/>
  <c r="E17" i="6" s="1"/>
  <c r="I69" i="6"/>
  <c r="I14" i="6" s="1"/>
  <c r="Y14" i="6" s="1"/>
  <c r="E69" i="6"/>
  <c r="E14" i="6" s="1"/>
  <c r="U14" i="6" s="1"/>
  <c r="K71" i="6"/>
  <c r="K16" i="6" s="1"/>
  <c r="C71" i="6"/>
  <c r="C16" i="6" s="1"/>
  <c r="K70" i="6"/>
  <c r="K15" i="6" s="1"/>
  <c r="C70" i="6"/>
  <c r="C15" i="6" s="1"/>
  <c r="V99" i="6"/>
  <c r="T73" i="6"/>
  <c r="X72" i="6"/>
  <c r="T122" i="6"/>
  <c r="T72" i="6"/>
  <c r="AD42" i="6"/>
  <c r="AD54" i="6"/>
  <c r="L75" i="6"/>
  <c r="L20" i="6" s="1"/>
  <c r="AB124" i="6"/>
  <c r="V303" i="6"/>
  <c r="AA263" i="6"/>
  <c r="W263" i="6"/>
  <c r="S263" i="6"/>
  <c r="AD171" i="6"/>
  <c r="AD167" i="6"/>
  <c r="O144" i="6"/>
  <c r="S102" i="6"/>
  <c r="Z100" i="6"/>
  <c r="C76" i="6"/>
  <c r="C21" i="6" s="1"/>
  <c r="S21" i="6" s="1"/>
  <c r="O52" i="6"/>
  <c r="O46" i="6"/>
  <c r="O43" i="6"/>
  <c r="AD38" i="6"/>
  <c r="O12" i="6"/>
  <c r="AD6" i="6"/>
  <c r="X125" i="6"/>
  <c r="H79" i="6"/>
  <c r="H24" i="6" s="1"/>
  <c r="Y122" i="6"/>
  <c r="I76" i="6"/>
  <c r="AB18" i="6"/>
  <c r="W18" i="6"/>
  <c r="E23" i="6"/>
  <c r="E360" i="6"/>
  <c r="U360" i="6" s="1"/>
  <c r="AB122" i="6"/>
  <c r="AB123" i="6"/>
  <c r="O356" i="6"/>
  <c r="AD325" i="6"/>
  <c r="U125" i="6"/>
  <c r="AB304" i="6"/>
  <c r="AC303" i="6"/>
  <c r="F123" i="6"/>
  <c r="V123" i="6" s="1"/>
  <c r="AB302" i="6"/>
  <c r="Z122" i="6"/>
  <c r="AD169" i="6"/>
  <c r="O141" i="6"/>
  <c r="H75" i="6"/>
  <c r="D75" i="6"/>
  <c r="W102" i="6"/>
  <c r="E74" i="6"/>
  <c r="E19" i="6" s="1"/>
  <c r="I70" i="6"/>
  <c r="I15" i="6" s="1"/>
  <c r="E70" i="6"/>
  <c r="E15" i="6" s="1"/>
  <c r="N92" i="6"/>
  <c r="AD55" i="6"/>
  <c r="O44" i="6"/>
  <c r="AD7" i="6"/>
  <c r="AA77" i="6"/>
  <c r="L16" i="6"/>
  <c r="AB16" i="6" s="1"/>
  <c r="AA76" i="6"/>
  <c r="AB72" i="6"/>
  <c r="AD146" i="6"/>
  <c r="G76" i="6"/>
  <c r="G21" i="6" s="1"/>
  <c r="AD238" i="6"/>
  <c r="X16" i="6"/>
  <c r="AC302" i="6"/>
  <c r="AB305" i="6"/>
  <c r="V122" i="6"/>
  <c r="O358" i="6"/>
  <c r="K102" i="6"/>
  <c r="AA102" i="6" s="1"/>
  <c r="W305" i="6"/>
  <c r="X304" i="6"/>
  <c r="V124" i="6"/>
  <c r="Y303" i="6"/>
  <c r="O261" i="6"/>
  <c r="O190" i="6"/>
  <c r="AD145" i="6"/>
  <c r="Y121" i="6"/>
  <c r="N120" i="6"/>
  <c r="J73" i="6"/>
  <c r="F73" i="6"/>
  <c r="B73" i="6"/>
  <c r="B18" i="6" s="1"/>
  <c r="J72" i="6"/>
  <c r="J17" i="6" s="1"/>
  <c r="Z17" i="6" s="1"/>
  <c r="F72" i="6"/>
  <c r="B72" i="6"/>
  <c r="B17" i="6" s="1"/>
  <c r="R17" i="6" s="1"/>
  <c r="AA98" i="6"/>
  <c r="O55" i="6"/>
  <c r="AD43" i="6"/>
  <c r="AD13" i="6"/>
  <c r="O10" i="6"/>
  <c r="O7" i="6"/>
  <c r="O6" i="6"/>
  <c r="B360" i="6"/>
  <c r="R360" i="6" s="1"/>
  <c r="T18" i="6"/>
  <c r="I23" i="6"/>
  <c r="O238" i="6"/>
  <c r="AD357" i="6"/>
  <c r="D74" i="6"/>
  <c r="AD356" i="6"/>
  <c r="O354" i="6"/>
  <c r="AD326" i="6"/>
  <c r="Y125" i="6"/>
  <c r="AA78" i="6"/>
  <c r="G124" i="6"/>
  <c r="G78" i="6" s="1"/>
  <c r="W79" i="6" s="1"/>
  <c r="D123" i="6"/>
  <c r="D77" i="6" s="1"/>
  <c r="D22" i="6" s="1"/>
  <c r="O283" i="6"/>
  <c r="O170" i="6"/>
  <c r="O168" i="6"/>
  <c r="M73" i="6"/>
  <c r="O39" i="6"/>
  <c r="O8" i="6"/>
  <c r="J18" i="6"/>
  <c r="Z18" i="6" s="1"/>
  <c r="B15" i="6"/>
  <c r="B14" i="6"/>
  <c r="R14" i="6" s="1"/>
  <c r="U122" i="6"/>
  <c r="E76" i="6"/>
  <c r="V16" i="6"/>
  <c r="X100" i="6"/>
  <c r="X99" i="6"/>
  <c r="H76" i="6"/>
  <c r="AA124" i="6"/>
  <c r="V74" i="6"/>
  <c r="R72" i="6"/>
  <c r="X123" i="6"/>
  <c r="J74" i="6"/>
  <c r="AC123" i="6"/>
  <c r="M77" i="6"/>
  <c r="K125" i="6"/>
  <c r="AA125" i="6" s="1"/>
  <c r="AA305" i="6"/>
  <c r="J124" i="6"/>
  <c r="N304" i="6"/>
  <c r="Z305" i="6"/>
  <c r="U303" i="6"/>
  <c r="W123" i="6"/>
  <c r="G77" i="6"/>
  <c r="O260" i="6"/>
  <c r="AD261" i="6"/>
  <c r="AD260" i="6"/>
  <c r="O142" i="6"/>
  <c r="AD143" i="6"/>
  <c r="AD142" i="6"/>
  <c r="Z121" i="6"/>
  <c r="V121" i="6"/>
  <c r="R121" i="6"/>
  <c r="N121" i="6"/>
  <c r="AB101" i="6"/>
  <c r="AB102" i="6"/>
  <c r="L78" i="6"/>
  <c r="X101" i="6"/>
  <c r="H78" i="6"/>
  <c r="T101" i="6"/>
  <c r="N101" i="6"/>
  <c r="T102" i="6"/>
  <c r="D78" i="6"/>
  <c r="T79" i="6" s="1"/>
  <c r="V100" i="6"/>
  <c r="F77" i="6"/>
  <c r="B77" i="6"/>
  <c r="O48" i="6"/>
  <c r="AD49" i="6"/>
  <c r="G20" i="6"/>
  <c r="AB125" i="6"/>
  <c r="L79" i="6"/>
  <c r="O281" i="6"/>
  <c r="AD281" i="6"/>
  <c r="M102" i="6"/>
  <c r="N148" i="6"/>
  <c r="AC148" i="6"/>
  <c r="AB99" i="6"/>
  <c r="L76" i="6"/>
  <c r="AB100" i="6"/>
  <c r="AB97" i="6"/>
  <c r="L74" i="6"/>
  <c r="AB75" i="6" s="1"/>
  <c r="AA22" i="6"/>
  <c r="T123" i="6"/>
  <c r="F18" i="6"/>
  <c r="O11" i="6"/>
  <c r="W72" i="6"/>
  <c r="W73" i="6"/>
  <c r="B74" i="6"/>
  <c r="U123" i="6"/>
  <c r="E77" i="6"/>
  <c r="T125" i="6"/>
  <c r="S125" i="6"/>
  <c r="C78" i="6"/>
  <c r="S124" i="6"/>
  <c r="AD282" i="6"/>
  <c r="AD213" i="6"/>
  <c r="O213" i="6"/>
  <c r="AD166" i="6"/>
  <c r="O165" i="6"/>
  <c r="AD359" i="6"/>
  <c r="O359" i="6"/>
  <c r="N305" i="6"/>
  <c r="F125" i="6"/>
  <c r="V125" i="6" s="1"/>
  <c r="T99" i="6"/>
  <c r="D76" i="6"/>
  <c r="T77" i="6" s="1"/>
  <c r="T100" i="6"/>
  <c r="O41" i="6"/>
  <c r="O40" i="6"/>
  <c r="AD41" i="6"/>
  <c r="K360" i="6"/>
  <c r="AA360" i="6" s="1"/>
  <c r="R124" i="6"/>
  <c r="AA16" i="6"/>
  <c r="AD10" i="6"/>
  <c r="AD40" i="6"/>
  <c r="V305" i="6"/>
  <c r="I77" i="6"/>
  <c r="Y123" i="6"/>
  <c r="M71" i="6"/>
  <c r="AC95" i="6"/>
  <c r="Y95" i="6"/>
  <c r="I71" i="6"/>
  <c r="E71" i="6"/>
  <c r="N94" i="6"/>
  <c r="U95" i="6"/>
  <c r="AC94" i="6"/>
  <c r="M70" i="6"/>
  <c r="M15" i="6" s="1"/>
  <c r="J69" i="6"/>
  <c r="J14" i="6" s="1"/>
  <c r="Z14" i="6" s="1"/>
  <c r="Z102" i="6"/>
  <c r="J79" i="6"/>
  <c r="U102" i="6"/>
  <c r="E79" i="6"/>
  <c r="U97" i="6"/>
  <c r="E73" i="6"/>
  <c r="N96" i="6"/>
  <c r="AA96" i="6"/>
  <c r="K72" i="6"/>
  <c r="AA95" i="6"/>
  <c r="W96" i="6"/>
  <c r="W95" i="6"/>
  <c r="N95" i="6"/>
  <c r="C72" i="6"/>
  <c r="S95" i="6"/>
  <c r="U20" i="6"/>
  <c r="AD44" i="6"/>
  <c r="AD52" i="6"/>
  <c r="AC121" i="6"/>
  <c r="M75" i="6"/>
  <c r="AD327" i="6"/>
  <c r="T126" i="6"/>
  <c r="R125" i="6"/>
  <c r="B79" i="6"/>
  <c r="X124" i="6"/>
  <c r="N302" i="6"/>
  <c r="B122" i="6"/>
  <c r="R123" i="6" s="1"/>
  <c r="O282" i="6"/>
  <c r="O146" i="6"/>
  <c r="AD147" i="6"/>
  <c r="J75" i="6"/>
  <c r="Z99" i="6"/>
  <c r="F75" i="6"/>
  <c r="B75" i="6"/>
  <c r="R99" i="6"/>
  <c r="N98" i="6"/>
  <c r="AC97" i="6"/>
  <c r="Y98" i="6"/>
  <c r="I74" i="6"/>
  <c r="Y97" i="6"/>
  <c r="O49" i="6"/>
  <c r="N328" i="6"/>
  <c r="O328" i="6" s="1"/>
  <c r="Z303" i="6"/>
  <c r="X303" i="6"/>
  <c r="AD279" i="6"/>
  <c r="O236" i="6"/>
  <c r="O147" i="6"/>
  <c r="O143" i="6"/>
  <c r="N118" i="6"/>
  <c r="N116" i="6"/>
  <c r="C74" i="6"/>
  <c r="Z97" i="6"/>
  <c r="V97" i="6"/>
  <c r="R97" i="6"/>
  <c r="Z95" i="6"/>
  <c r="V95" i="6"/>
  <c r="R95" i="6"/>
  <c r="AD11" i="6"/>
  <c r="D21" i="4"/>
  <c r="O48" i="1"/>
  <c r="S15" i="6"/>
  <c r="AA329" i="6"/>
  <c r="Z125" i="6"/>
  <c r="R303" i="6"/>
  <c r="AB303" i="6"/>
  <c r="N301" i="6"/>
  <c r="AD280" i="6"/>
  <c r="O237" i="6"/>
  <c r="O171" i="6"/>
  <c r="O167" i="6"/>
  <c r="AD165" i="6"/>
  <c r="N117" i="6"/>
  <c r="N115" i="6"/>
  <c r="N99" i="6"/>
  <c r="AD100" i="6" s="1"/>
  <c r="K74" i="6"/>
  <c r="AB95" i="6"/>
  <c r="X95" i="6"/>
  <c r="T95" i="6"/>
  <c r="V306" i="6"/>
  <c r="J123" i="6"/>
  <c r="Z123" i="6" s="1"/>
  <c r="N303" i="6"/>
  <c r="O166" i="6"/>
  <c r="N119" i="6"/>
  <c r="AD120" i="6" s="1"/>
  <c r="X102" i="6"/>
  <c r="Z101" i="6"/>
  <c r="V101" i="6"/>
  <c r="R101" i="6"/>
  <c r="G74" i="6"/>
  <c r="W75" i="6" s="1"/>
  <c r="AC96" i="6"/>
  <c r="Y96" i="6"/>
  <c r="U96" i="6"/>
  <c r="N93" i="6"/>
  <c r="AA335" i="6"/>
  <c r="O33" i="1"/>
  <c r="Z335" i="6"/>
  <c r="R335" i="6"/>
  <c r="Z336" i="6"/>
  <c r="AA334" i="6"/>
  <c r="K313" i="6"/>
  <c r="H336" i="6"/>
  <c r="X336" i="6" s="1"/>
  <c r="M334" i="6"/>
  <c r="AC334" i="6" s="1"/>
  <c r="I334" i="6"/>
  <c r="Y335" i="6" s="1"/>
  <c r="E334" i="6"/>
  <c r="U335" i="6" s="1"/>
  <c r="C313" i="6"/>
  <c r="C133" i="6" s="1"/>
  <c r="J309" i="6"/>
  <c r="J129" i="6" s="1"/>
  <c r="G311" i="6"/>
  <c r="G131" i="6" s="1"/>
  <c r="K309" i="6"/>
  <c r="K129" i="6" s="1"/>
  <c r="M306" i="6"/>
  <c r="AC307" i="6" s="1"/>
  <c r="L334" i="6"/>
  <c r="AB335" i="6" s="1"/>
  <c r="H334" i="6"/>
  <c r="X334" i="6" s="1"/>
  <c r="K312" i="6"/>
  <c r="K132" i="6" s="1"/>
  <c r="K310" i="6"/>
  <c r="G310" i="6"/>
  <c r="G130" i="6" s="1"/>
  <c r="C310" i="6"/>
  <c r="S311" i="6" s="1"/>
  <c r="J128" i="6"/>
  <c r="R263" i="6"/>
  <c r="U243" i="6"/>
  <c r="Y242" i="6"/>
  <c r="R177" i="6"/>
  <c r="F130" i="6"/>
  <c r="W334" i="6"/>
  <c r="S264" i="6"/>
  <c r="E127" i="6"/>
  <c r="U127" i="6" s="1"/>
  <c r="O37" i="1"/>
  <c r="O41" i="1"/>
  <c r="T330" i="6"/>
  <c r="O36" i="1"/>
  <c r="U179" i="6"/>
  <c r="U307" i="6"/>
  <c r="O45" i="1"/>
  <c r="O47" i="1"/>
  <c r="O46" i="1"/>
  <c r="V308" i="6"/>
  <c r="F133" i="6"/>
  <c r="J130" i="6"/>
  <c r="B130" i="6"/>
  <c r="AB343" i="6"/>
  <c r="I130" i="6"/>
  <c r="M129" i="6"/>
  <c r="X309" i="6"/>
  <c r="T309" i="6"/>
  <c r="I133" i="6"/>
  <c r="AB344" i="6"/>
  <c r="AB61" i="6"/>
  <c r="T61" i="6"/>
  <c r="E129" i="6"/>
  <c r="E128" i="6"/>
  <c r="Y344" i="6"/>
  <c r="AC312" i="6"/>
  <c r="H130" i="6"/>
  <c r="O40" i="1"/>
  <c r="K126" i="6"/>
  <c r="AB342" i="6"/>
  <c r="D131" i="6"/>
  <c r="Z175" i="6"/>
  <c r="O42" i="1"/>
  <c r="AC313" i="6"/>
  <c r="H107" i="6"/>
  <c r="O38" i="1"/>
  <c r="I109" i="6"/>
  <c r="N173" i="6"/>
  <c r="AC61" i="6"/>
  <c r="D130" i="6"/>
  <c r="R175" i="6"/>
  <c r="F104" i="6"/>
  <c r="O43" i="1"/>
  <c r="B109" i="6"/>
  <c r="V336" i="6"/>
  <c r="N334" i="6"/>
  <c r="X308" i="6"/>
  <c r="L127" i="6"/>
  <c r="V175" i="6"/>
  <c r="Y150" i="6"/>
  <c r="R313" i="6"/>
  <c r="V310" i="6"/>
  <c r="X310" i="6"/>
  <c r="T310" i="6"/>
  <c r="D110" i="6"/>
  <c r="D106" i="6"/>
  <c r="AC344" i="6"/>
  <c r="AB336" i="6"/>
  <c r="N177" i="6"/>
  <c r="AC60" i="6"/>
  <c r="N239" i="6"/>
  <c r="O239" i="6" s="1"/>
  <c r="U173" i="6"/>
  <c r="O39" i="1"/>
  <c r="M103" i="6"/>
  <c r="O35" i="1"/>
  <c r="T179" i="6"/>
  <c r="I104" i="6"/>
  <c r="N155" i="6"/>
  <c r="D129" i="6"/>
  <c r="G129" i="6"/>
  <c r="G127" i="6"/>
  <c r="E105" i="6"/>
  <c r="G106" i="6"/>
  <c r="H129" i="6"/>
  <c r="V344" i="6"/>
  <c r="I103" i="6"/>
  <c r="Y103" i="6" s="1"/>
  <c r="T306" i="6"/>
  <c r="N332" i="6"/>
  <c r="T14" i="6"/>
  <c r="T15" i="6"/>
  <c r="N14" i="6"/>
  <c r="AB14" i="6"/>
  <c r="AB15" i="6"/>
  <c r="Y15" i="6"/>
  <c r="X14" i="6"/>
  <c r="X15" i="6"/>
  <c r="U15" i="6"/>
  <c r="T16" i="6"/>
  <c r="T17" i="6"/>
  <c r="AD95" i="6"/>
  <c r="O95" i="6"/>
  <c r="AD96" i="6"/>
  <c r="AC304" i="6"/>
  <c r="Y304" i="6"/>
  <c r="U304" i="6"/>
  <c r="X121" i="6"/>
  <c r="T121" i="6"/>
  <c r="M74" i="6"/>
  <c r="AA306" i="6"/>
  <c r="AC305" i="6"/>
  <c r="Y305" i="6"/>
  <c r="U305" i="6"/>
  <c r="Z304" i="6"/>
  <c r="V304" i="6"/>
  <c r="AA303" i="6"/>
  <c r="W303" i="6"/>
  <c r="S303" i="6"/>
  <c r="AD283" i="6"/>
  <c r="O279" i="6"/>
  <c r="AD236" i="6"/>
  <c r="AC100" i="6"/>
  <c r="AA100" i="6"/>
  <c r="Y100" i="6"/>
  <c r="W100" i="6"/>
  <c r="U100" i="6"/>
  <c r="S100" i="6"/>
  <c r="S99" i="6"/>
  <c r="AB98" i="6"/>
  <c r="Z98" i="6"/>
  <c r="X98" i="6"/>
  <c r="V98" i="6"/>
  <c r="T98" i="6"/>
  <c r="R98" i="6"/>
  <c r="N97" i="6"/>
  <c r="S96" i="6"/>
  <c r="O38" i="6"/>
  <c r="N344" i="6"/>
  <c r="R344" i="6"/>
  <c r="T336" i="6"/>
  <c r="Z311" i="6"/>
  <c r="V311" i="6"/>
  <c r="U311" i="6"/>
  <c r="M131" i="6"/>
  <c r="I127" i="6"/>
  <c r="L110" i="6"/>
  <c r="M109" i="6"/>
  <c r="E109" i="6"/>
  <c r="K107" i="6"/>
  <c r="N175" i="6"/>
  <c r="AB175" i="6"/>
  <c r="X175" i="6"/>
  <c r="I105" i="6"/>
  <c r="M104" i="6"/>
  <c r="U150" i="6"/>
  <c r="N149" i="6"/>
  <c r="N62" i="6"/>
  <c r="AA61" i="6"/>
  <c r="N61" i="6"/>
  <c r="X61" i="6"/>
  <c r="N57" i="6"/>
  <c r="AD57" i="6" s="1"/>
  <c r="R60" i="6"/>
  <c r="AA308" i="6"/>
  <c r="N343" i="6"/>
  <c r="X344" i="6"/>
  <c r="T175" i="6"/>
  <c r="N179" i="6"/>
  <c r="E104" i="6"/>
  <c r="L106" i="6"/>
  <c r="J103" i="6"/>
  <c r="Z103" i="6" s="1"/>
  <c r="B105" i="6"/>
  <c r="N243" i="6"/>
  <c r="X150" i="6"/>
  <c r="B128" i="6"/>
  <c r="U308" i="6"/>
  <c r="N174" i="6"/>
  <c r="U306" i="6"/>
  <c r="S306" i="6"/>
  <c r="S307" i="6"/>
  <c r="F127" i="6"/>
  <c r="M133" i="6"/>
  <c r="K128" i="6"/>
  <c r="I128" i="6"/>
  <c r="T311" i="6"/>
  <c r="T308" i="6"/>
  <c r="X268" i="6"/>
  <c r="T268" i="6"/>
  <c r="AA175" i="6"/>
  <c r="X151" i="6"/>
  <c r="V151" i="6"/>
  <c r="AA151" i="6"/>
  <c r="Y151" i="6"/>
  <c r="U151" i="6"/>
  <c r="Y61" i="6"/>
  <c r="W61" i="6"/>
  <c r="U61" i="6"/>
  <c r="S61" i="6"/>
  <c r="H127" i="6"/>
  <c r="J127" i="6"/>
  <c r="J131" i="6"/>
  <c r="F131" i="6"/>
  <c r="C107" i="6"/>
  <c r="M105" i="6"/>
  <c r="J105" i="6"/>
  <c r="X59" i="6"/>
  <c r="T59" i="6"/>
  <c r="W59" i="6"/>
  <c r="U59" i="6"/>
  <c r="AC58" i="6"/>
  <c r="Y58" i="6"/>
  <c r="AB345" i="6"/>
  <c r="Z345" i="6"/>
  <c r="X345" i="6"/>
  <c r="V345" i="6"/>
  <c r="T345" i="6"/>
  <c r="AA344" i="6"/>
  <c r="V334" i="6"/>
  <c r="T334" i="6"/>
  <c r="R334" i="6"/>
  <c r="AB333" i="6"/>
  <c r="Z333" i="6"/>
  <c r="X333" i="6"/>
  <c r="S334" i="6"/>
  <c r="AC333" i="6"/>
  <c r="AA333" i="6"/>
  <c r="W333" i="6"/>
  <c r="Y313" i="6"/>
  <c r="R307" i="6"/>
  <c r="B127" i="6"/>
  <c r="O31" i="1"/>
  <c r="O32" i="1"/>
  <c r="N329" i="6"/>
  <c r="D133" i="6"/>
  <c r="B133" i="6"/>
  <c r="M336" i="6"/>
  <c r="AC336" i="6" s="1"/>
  <c r="K336" i="6"/>
  <c r="I336" i="6"/>
  <c r="Y336" i="6" s="1"/>
  <c r="G336" i="6"/>
  <c r="W336" i="6" s="1"/>
  <c r="E336" i="6"/>
  <c r="U336" i="6" s="1"/>
  <c r="C336" i="6"/>
  <c r="C110" i="6" s="1"/>
  <c r="F312" i="6"/>
  <c r="V313" i="6" s="1"/>
  <c r="D312" i="6"/>
  <c r="T312" i="6" s="1"/>
  <c r="L311" i="6"/>
  <c r="AB312" i="6" s="1"/>
  <c r="B311" i="6"/>
  <c r="R312" i="6" s="1"/>
  <c r="L310" i="6"/>
  <c r="C309" i="6"/>
  <c r="M308" i="6"/>
  <c r="G308" i="6"/>
  <c r="G128" i="6" s="1"/>
  <c r="L306" i="6"/>
  <c r="L126" i="6" s="1"/>
  <c r="AB126" i="6" s="1"/>
  <c r="J306" i="6"/>
  <c r="J126" i="6" s="1"/>
  <c r="N201" i="6"/>
  <c r="F108" i="6"/>
  <c r="L107" i="6"/>
  <c r="C105" i="6"/>
  <c r="G104" i="6"/>
  <c r="N59" i="6"/>
  <c r="K311" i="6"/>
  <c r="K131" i="6" s="1"/>
  <c r="L309" i="6"/>
  <c r="L129" i="6" s="1"/>
  <c r="L308" i="6"/>
  <c r="AB308" i="6" s="1"/>
  <c r="J133" i="6"/>
  <c r="H133" i="6"/>
  <c r="M132" i="6"/>
  <c r="AC244" i="6"/>
  <c r="Y244" i="6"/>
  <c r="V244" i="6"/>
  <c r="X242" i="6"/>
  <c r="F129" i="6"/>
  <c r="T242" i="6"/>
  <c r="C128" i="6"/>
  <c r="W175" i="6"/>
  <c r="J104" i="6"/>
  <c r="O44" i="1"/>
  <c r="O30" i="1"/>
  <c r="Z312" i="6"/>
  <c r="Z313" i="6"/>
  <c r="H131" i="6"/>
  <c r="X311" i="6"/>
  <c r="M130" i="6"/>
  <c r="AC310" i="6"/>
  <c r="E130" i="6"/>
  <c r="U310" i="6"/>
  <c r="I129" i="6"/>
  <c r="Y309" i="6"/>
  <c r="R310" i="6"/>
  <c r="B129" i="6"/>
  <c r="F128" i="6"/>
  <c r="V309" i="6"/>
  <c r="D127" i="6"/>
  <c r="T127" i="6" s="1"/>
  <c r="T307" i="6"/>
  <c r="B126" i="6"/>
  <c r="R306" i="6"/>
  <c r="AA268" i="6"/>
  <c r="AA267" i="6"/>
  <c r="N265" i="6"/>
  <c r="S265" i="6"/>
  <c r="S172" i="6"/>
  <c r="S173" i="6"/>
  <c r="Z155" i="6"/>
  <c r="J109" i="6"/>
  <c r="Z154" i="6"/>
  <c r="J108" i="6"/>
  <c r="V153" i="6"/>
  <c r="F107" i="6"/>
  <c r="R153" i="6"/>
  <c r="B107" i="6"/>
  <c r="Z152" i="6"/>
  <c r="J106" i="6"/>
  <c r="V152" i="6"/>
  <c r="F106" i="6"/>
  <c r="R152" i="6"/>
  <c r="B106" i="6"/>
  <c r="Z149" i="6"/>
  <c r="Z150" i="6"/>
  <c r="V149" i="6"/>
  <c r="V150" i="6"/>
  <c r="R150" i="6"/>
  <c r="B103" i="6"/>
  <c r="R103" i="6" s="1"/>
  <c r="N58" i="6"/>
  <c r="S59" i="6"/>
  <c r="W344" i="6"/>
  <c r="W345" i="6"/>
  <c r="U345" i="6"/>
  <c r="U344" i="6"/>
  <c r="S345" i="6"/>
  <c r="S344" i="6"/>
  <c r="R336" i="6"/>
  <c r="N335" i="6"/>
  <c r="S335" i="6"/>
  <c r="B132" i="6"/>
  <c r="Y312" i="6"/>
  <c r="I131" i="6"/>
  <c r="Y311" i="6"/>
  <c r="V263" i="6"/>
  <c r="V264" i="6"/>
  <c r="E133" i="6"/>
  <c r="U246" i="6"/>
  <c r="I132" i="6"/>
  <c r="Y245" i="6"/>
  <c r="E131" i="6"/>
  <c r="U244" i="6"/>
  <c r="X244" i="6"/>
  <c r="X243" i="6"/>
  <c r="R242" i="6"/>
  <c r="N242" i="6"/>
  <c r="M127" i="6"/>
  <c r="AC241" i="6"/>
  <c r="C127" i="6"/>
  <c r="N240" i="6"/>
  <c r="W179" i="6"/>
  <c r="N178" i="6"/>
  <c r="C109" i="6"/>
  <c r="W177" i="6"/>
  <c r="G108" i="6"/>
  <c r="R173" i="6"/>
  <c r="B104" i="6"/>
  <c r="N331" i="6"/>
  <c r="N268" i="6"/>
  <c r="K105" i="6"/>
  <c r="J110" i="6"/>
  <c r="F110" i="6"/>
  <c r="B110" i="6"/>
  <c r="D109" i="6"/>
  <c r="B108" i="6"/>
  <c r="J107" i="6"/>
  <c r="N150" i="6"/>
  <c r="N64" i="6"/>
  <c r="N63" i="6"/>
  <c r="X307" i="6"/>
  <c r="N307" i="6"/>
  <c r="V307" i="6"/>
  <c r="D128" i="6"/>
  <c r="N330" i="6"/>
  <c r="W332" i="6"/>
  <c r="S58" i="6"/>
  <c r="U58" i="6"/>
  <c r="S151" i="6"/>
  <c r="R61" i="6"/>
  <c r="V61" i="6"/>
  <c r="Z61" i="6"/>
  <c r="G103" i="6"/>
  <c r="W103" i="6" s="1"/>
  <c r="K103" i="6"/>
  <c r="C104" i="6"/>
  <c r="K104" i="6"/>
  <c r="G105" i="6"/>
  <c r="H106" i="6"/>
  <c r="D107" i="6"/>
  <c r="D103" i="6"/>
  <c r="N264" i="6"/>
  <c r="F109" i="6"/>
  <c r="T150" i="6"/>
  <c r="AB150" i="6"/>
  <c r="V156" i="6"/>
  <c r="N156" i="6"/>
  <c r="Y310" i="6"/>
  <c r="AC311" i="6"/>
  <c r="S150" i="6"/>
  <c r="N154" i="6"/>
  <c r="R154" i="6"/>
  <c r="N60" i="6"/>
  <c r="Y308" i="6"/>
  <c r="U309" i="6"/>
  <c r="C132" i="6"/>
  <c r="Z334" i="6"/>
  <c r="S312" i="6"/>
  <c r="J132" i="6"/>
  <c r="AA264" i="6"/>
  <c r="V335" i="6"/>
  <c r="N244" i="6"/>
  <c r="Y240" i="6"/>
  <c r="C103" i="6"/>
  <c r="S103" i="6" s="1"/>
  <c r="N200" i="6"/>
  <c r="K109" i="6"/>
  <c r="G109" i="6"/>
  <c r="K108" i="6"/>
  <c r="C108" i="6"/>
  <c r="G107" i="6"/>
  <c r="N176" i="6"/>
  <c r="K106" i="6"/>
  <c r="C106" i="6"/>
  <c r="F105" i="6"/>
  <c r="F103" i="6"/>
  <c r="V103" i="6" s="1"/>
  <c r="AC345" i="6"/>
  <c r="Z263" i="6"/>
  <c r="X263" i="6"/>
  <c r="Y345" i="6"/>
  <c r="T331" i="6"/>
  <c r="T333" i="6"/>
  <c r="AB332" i="6"/>
  <c r="U333" i="6"/>
  <c r="S333" i="6"/>
  <c r="AA332" i="6"/>
  <c r="AC268" i="6"/>
  <c r="Y268" i="6"/>
  <c r="U268" i="6"/>
  <c r="S268" i="6"/>
  <c r="V268" i="6"/>
  <c r="AC263" i="6"/>
  <c r="U263" i="6"/>
  <c r="N245" i="6"/>
  <c r="U242" i="6"/>
  <c r="V176" i="6"/>
  <c r="L105" i="6"/>
  <c r="D105" i="6"/>
  <c r="U156" i="6"/>
  <c r="AC154" i="6"/>
  <c r="AA154" i="6"/>
  <c r="Y155" i="6"/>
  <c r="R155" i="6"/>
  <c r="AB153" i="6"/>
  <c r="Z153" i="6"/>
  <c r="E107" i="6"/>
  <c r="AA153" i="6"/>
  <c r="AC151" i="6"/>
  <c r="AB58" i="6"/>
  <c r="T58" i="6"/>
  <c r="G313" i="6"/>
  <c r="G312" i="6"/>
  <c r="I306" i="6"/>
  <c r="O34" i="1"/>
  <c r="Z343" i="6"/>
  <c r="Z344" i="6"/>
  <c r="T343" i="6"/>
  <c r="T344" i="6"/>
  <c r="N342" i="6"/>
  <c r="AD342" i="6" s="1"/>
  <c r="AC343" i="6"/>
  <c r="AC342" i="6"/>
  <c r="M107" i="6"/>
  <c r="L109" i="6"/>
  <c r="N345" i="6"/>
  <c r="Y333" i="6"/>
  <c r="I107" i="6"/>
  <c r="L132" i="6"/>
  <c r="AB313" i="6"/>
  <c r="H132" i="6"/>
  <c r="X312" i="6"/>
  <c r="X313" i="6"/>
  <c r="U313" i="6"/>
  <c r="U312" i="6"/>
  <c r="E132" i="6"/>
  <c r="C131" i="6"/>
  <c r="W310" i="6"/>
  <c r="AC306" i="6"/>
  <c r="W306" i="6"/>
  <c r="W307" i="6"/>
  <c r="G126" i="6"/>
  <c r="AB268" i="6"/>
  <c r="Z267" i="6"/>
  <c r="Z268" i="6"/>
  <c r="N267" i="6"/>
  <c r="R268" i="6"/>
  <c r="V266" i="6"/>
  <c r="N266" i="6"/>
  <c r="AB263" i="6"/>
  <c r="AB264" i="6"/>
  <c r="Y263" i="6"/>
  <c r="Y264" i="6"/>
  <c r="T263" i="6"/>
  <c r="N263" i="6"/>
  <c r="T264" i="6"/>
  <c r="L133" i="6"/>
  <c r="AB246" i="6"/>
  <c r="R246" i="6"/>
  <c r="N246" i="6"/>
  <c r="X241" i="6"/>
  <c r="H128" i="6"/>
  <c r="N241" i="6"/>
  <c r="S242" i="6"/>
  <c r="K127" i="6"/>
  <c r="AA241" i="6"/>
  <c r="X240" i="6"/>
  <c r="H126" i="6"/>
  <c r="V240" i="6"/>
  <c r="F126" i="6"/>
  <c r="AC175" i="6"/>
  <c r="M106" i="6"/>
  <c r="Y175" i="6"/>
  <c r="I106" i="6"/>
  <c r="U175" i="6"/>
  <c r="E106" i="6"/>
  <c r="X174" i="6"/>
  <c r="H105" i="6"/>
  <c r="AB172" i="6"/>
  <c r="L103" i="6"/>
  <c r="X172" i="6"/>
  <c r="H103" i="6"/>
  <c r="V172" i="6"/>
  <c r="N172" i="6"/>
  <c r="X155" i="6"/>
  <c r="H109" i="6"/>
  <c r="N153" i="6"/>
  <c r="S154" i="6"/>
  <c r="S152" i="6"/>
  <c r="N152" i="6"/>
  <c r="AC149" i="6"/>
  <c r="AC150" i="6"/>
  <c r="AA149" i="6"/>
  <c r="AA150" i="6"/>
  <c r="W149" i="6"/>
  <c r="W150" i="6"/>
  <c r="U149" i="6"/>
  <c r="E103" i="6"/>
  <c r="N333" i="6"/>
  <c r="N269" i="6"/>
  <c r="N262" i="6"/>
  <c r="N202" i="6"/>
  <c r="L104" i="6"/>
  <c r="H104" i="6"/>
  <c r="D104" i="6"/>
  <c r="D108" i="6"/>
  <c r="N151" i="6"/>
  <c r="T335" i="6"/>
  <c r="X331" i="6"/>
  <c r="Z240" i="6"/>
  <c r="T155" i="6"/>
  <c r="V58" i="6"/>
  <c r="AA126" i="6" l="1"/>
  <c r="N124" i="6"/>
  <c r="K79" i="6"/>
  <c r="Y24" i="6"/>
  <c r="W15" i="6"/>
  <c r="AC15" i="6"/>
  <c r="AA15" i="6"/>
  <c r="W17" i="6"/>
  <c r="M126" i="6"/>
  <c r="AC126" i="6" s="1"/>
  <c r="AA309" i="6"/>
  <c r="AC335" i="6"/>
  <c r="L108" i="6"/>
  <c r="AB108" i="6" s="1"/>
  <c r="I108" i="6"/>
  <c r="Y109" i="6" s="1"/>
  <c r="AA310" i="6"/>
  <c r="F84" i="6"/>
  <c r="F29" i="6" s="1"/>
  <c r="K130" i="6"/>
  <c r="K84" i="6" s="1"/>
  <c r="K29" i="6" s="1"/>
  <c r="AB334" i="6"/>
  <c r="W311" i="6"/>
  <c r="Z73" i="6"/>
  <c r="Z72" i="6"/>
  <c r="H108" i="6"/>
  <c r="X108" i="6" s="1"/>
  <c r="Z310" i="6"/>
  <c r="C130" i="6"/>
  <c r="C84" i="6" s="1"/>
  <c r="Y334" i="6"/>
  <c r="Z309" i="6"/>
  <c r="S310" i="6"/>
  <c r="X335" i="6"/>
  <c r="S313" i="6"/>
  <c r="H110" i="6"/>
  <c r="H87" i="6" s="1"/>
  <c r="H32" i="6" s="1"/>
  <c r="U75" i="6"/>
  <c r="S77" i="6"/>
  <c r="F360" i="6"/>
  <c r="V360" i="6" s="1"/>
  <c r="F23" i="6"/>
  <c r="R18" i="6"/>
  <c r="AA313" i="6"/>
  <c r="J82" i="6"/>
  <c r="J27" i="6" s="1"/>
  <c r="Y73" i="6"/>
  <c r="W124" i="6"/>
  <c r="S76" i="6"/>
  <c r="Y18" i="6"/>
  <c r="U334" i="6"/>
  <c r="V131" i="6"/>
  <c r="Z128" i="6"/>
  <c r="E108" i="6"/>
  <c r="E85" i="6" s="1"/>
  <c r="E30" i="6" s="1"/>
  <c r="N15" i="6"/>
  <c r="AA103" i="6"/>
  <c r="V130" i="6"/>
  <c r="O329" i="6"/>
  <c r="K133" i="6"/>
  <c r="AA133" i="6" s="1"/>
  <c r="AD149" i="6"/>
  <c r="F79" i="6"/>
  <c r="V79" i="6" s="1"/>
  <c r="S16" i="6"/>
  <c r="D19" i="6"/>
  <c r="T19" i="6" s="1"/>
  <c r="T74" i="6"/>
  <c r="X75" i="6"/>
  <c r="H20" i="6"/>
  <c r="X20" i="6" s="1"/>
  <c r="B84" i="6"/>
  <c r="B29" i="6" s="1"/>
  <c r="AD94" i="6"/>
  <c r="N125" i="6"/>
  <c r="N102" i="6"/>
  <c r="AD102" i="6" s="1"/>
  <c r="V73" i="6"/>
  <c r="W125" i="6"/>
  <c r="R73" i="6"/>
  <c r="G23" i="6"/>
  <c r="W24" i="6" s="1"/>
  <c r="W21" i="6"/>
  <c r="V72" i="6"/>
  <c r="F17" i="6"/>
  <c r="V17" i="6" s="1"/>
  <c r="T124" i="6"/>
  <c r="Y76" i="6"/>
  <c r="I21" i="6"/>
  <c r="Y21" i="6" s="1"/>
  <c r="S22" i="6"/>
  <c r="W78" i="6"/>
  <c r="W76" i="6"/>
  <c r="G360" i="6"/>
  <c r="W360" i="6" s="1"/>
  <c r="M18" i="6"/>
  <c r="AC18" i="6" s="1"/>
  <c r="AC73" i="6"/>
  <c r="T75" i="6"/>
  <c r="D20" i="6"/>
  <c r="AB17" i="6"/>
  <c r="C19" i="6"/>
  <c r="S75" i="6"/>
  <c r="F24" i="6"/>
  <c r="V24" i="6" s="1"/>
  <c r="U79" i="6"/>
  <c r="E24" i="6"/>
  <c r="U24" i="6" s="1"/>
  <c r="E16" i="6"/>
  <c r="U72" i="6"/>
  <c r="M16" i="6"/>
  <c r="AC72" i="6"/>
  <c r="AC71" i="6"/>
  <c r="AD305" i="6"/>
  <c r="O305" i="6"/>
  <c r="AB76" i="6"/>
  <c r="AB77" i="6"/>
  <c r="L21" i="6"/>
  <c r="M79" i="6"/>
  <c r="AC102" i="6"/>
  <c r="F22" i="6"/>
  <c r="V78" i="6"/>
  <c r="V77" i="6"/>
  <c r="O121" i="6"/>
  <c r="AD121" i="6"/>
  <c r="Z124" i="6"/>
  <c r="J78" i="6"/>
  <c r="N71" i="6"/>
  <c r="I19" i="6"/>
  <c r="Y75" i="6"/>
  <c r="Y74" i="6"/>
  <c r="J20" i="6"/>
  <c r="Z75" i="6"/>
  <c r="B24" i="6"/>
  <c r="R79" i="6"/>
  <c r="O96" i="6"/>
  <c r="I16" i="6"/>
  <c r="Y72" i="6"/>
  <c r="O120" i="6"/>
  <c r="U77" i="6"/>
  <c r="U78" i="6"/>
  <c r="E22" i="6"/>
  <c r="S74" i="6"/>
  <c r="AB74" i="6"/>
  <c r="L19" i="6"/>
  <c r="L24" i="6"/>
  <c r="AB79" i="6"/>
  <c r="O101" i="6"/>
  <c r="AD101" i="6"/>
  <c r="AB78" i="6"/>
  <c r="L23" i="6"/>
  <c r="AB23" i="6" s="1"/>
  <c r="L360" i="6"/>
  <c r="AB360" i="6" s="1"/>
  <c r="Z74" i="6"/>
  <c r="J19" i="6"/>
  <c r="Z19" i="6" s="1"/>
  <c r="N70" i="6"/>
  <c r="V19" i="6"/>
  <c r="O303" i="6"/>
  <c r="AD303" i="6"/>
  <c r="K19" i="6"/>
  <c r="AA75" i="6"/>
  <c r="B20" i="6"/>
  <c r="R75" i="6"/>
  <c r="N75" i="6"/>
  <c r="B76" i="6"/>
  <c r="R77" i="6" s="1"/>
  <c r="N122" i="6"/>
  <c r="R122" i="6"/>
  <c r="AD125" i="6"/>
  <c r="O125" i="6"/>
  <c r="M20" i="6"/>
  <c r="AC21" i="6" s="1"/>
  <c r="AC76" i="6"/>
  <c r="C17" i="6"/>
  <c r="S73" i="6"/>
  <c r="S72" i="6"/>
  <c r="E18" i="6"/>
  <c r="U74" i="6"/>
  <c r="N73" i="6"/>
  <c r="U73" i="6"/>
  <c r="Y77" i="6"/>
  <c r="Y78" i="6"/>
  <c r="I22" i="6"/>
  <c r="K24" i="6"/>
  <c r="AA24" i="6" s="1"/>
  <c r="AA79" i="6"/>
  <c r="N72" i="6"/>
  <c r="J77" i="6"/>
  <c r="N77" i="6" s="1"/>
  <c r="R15" i="6"/>
  <c r="R16" i="6"/>
  <c r="W74" i="6"/>
  <c r="G19" i="6"/>
  <c r="W19" i="6" s="1"/>
  <c r="AD99" i="6"/>
  <c r="O99" i="6"/>
  <c r="AA74" i="6"/>
  <c r="F20" i="6"/>
  <c r="V75" i="6"/>
  <c r="V76" i="6"/>
  <c r="AD302" i="6"/>
  <c r="O302" i="6"/>
  <c r="K17" i="6"/>
  <c r="AA72" i="6"/>
  <c r="AA73" i="6"/>
  <c r="Z79" i="6"/>
  <c r="J24" i="6"/>
  <c r="O94" i="6"/>
  <c r="O100" i="6"/>
  <c r="T76" i="6"/>
  <c r="D21" i="6"/>
  <c r="Z76" i="6"/>
  <c r="S78" i="6"/>
  <c r="C23" i="6"/>
  <c r="S79" i="6"/>
  <c r="C360" i="6"/>
  <c r="N78" i="6"/>
  <c r="R74" i="6"/>
  <c r="B19" i="6"/>
  <c r="R19" i="6" s="1"/>
  <c r="O148" i="6"/>
  <c r="AD148" i="6"/>
  <c r="N123" i="6"/>
  <c r="R78" i="6"/>
  <c r="B22" i="6"/>
  <c r="T78" i="6"/>
  <c r="D23" i="6"/>
  <c r="D360" i="6"/>
  <c r="T360" i="6" s="1"/>
  <c r="X78" i="6"/>
  <c r="H360" i="6"/>
  <c r="X360" i="6" s="1"/>
  <c r="H23" i="6"/>
  <c r="X79" i="6"/>
  <c r="W77" i="6"/>
  <c r="G22" i="6"/>
  <c r="W22" i="6" s="1"/>
  <c r="AD304" i="6"/>
  <c r="O304" i="6"/>
  <c r="M22" i="6"/>
  <c r="AC77" i="6"/>
  <c r="AC78" i="6"/>
  <c r="H21" i="6"/>
  <c r="X76" i="6"/>
  <c r="X77" i="6"/>
  <c r="E21" i="6"/>
  <c r="U21" i="6" s="1"/>
  <c r="U76" i="6"/>
  <c r="N69" i="6"/>
  <c r="Z15" i="6"/>
  <c r="F81" i="6"/>
  <c r="F26" i="6" s="1"/>
  <c r="AD174" i="6"/>
  <c r="M108" i="6"/>
  <c r="M85" i="6" s="1"/>
  <c r="M30" i="6" s="1"/>
  <c r="G81" i="6"/>
  <c r="G26" i="6" s="1"/>
  <c r="E81" i="6"/>
  <c r="E26" i="6" s="1"/>
  <c r="AD178" i="6"/>
  <c r="U128" i="6"/>
  <c r="AC130" i="6"/>
  <c r="AD240" i="6"/>
  <c r="X131" i="6"/>
  <c r="F87" i="6"/>
  <c r="F32" i="6" s="1"/>
  <c r="D87" i="6"/>
  <c r="D32" i="6" s="1"/>
  <c r="V105" i="6"/>
  <c r="T130" i="6"/>
  <c r="V109" i="6"/>
  <c r="Z130" i="6"/>
  <c r="J84" i="6"/>
  <c r="J29" i="6" s="1"/>
  <c r="Y130" i="6"/>
  <c r="U129" i="6"/>
  <c r="N92" i="1"/>
  <c r="X130" i="6"/>
  <c r="Z131" i="6"/>
  <c r="T106" i="6"/>
  <c r="Y131" i="6"/>
  <c r="W309" i="6"/>
  <c r="T131" i="6"/>
  <c r="H84" i="6"/>
  <c r="H29" i="6" s="1"/>
  <c r="AA312" i="6"/>
  <c r="J85" i="6"/>
  <c r="J30" i="6" s="1"/>
  <c r="Z105" i="6"/>
  <c r="AB309" i="6"/>
  <c r="W106" i="6"/>
  <c r="AD59" i="6"/>
  <c r="AD329" i="6"/>
  <c r="R105" i="6"/>
  <c r="T107" i="6"/>
  <c r="R128" i="6"/>
  <c r="Y105" i="6"/>
  <c r="G110" i="6"/>
  <c r="W110" i="6" s="1"/>
  <c r="M110" i="6"/>
  <c r="M87" i="6" s="1"/>
  <c r="H83" i="6"/>
  <c r="H28" i="6" s="1"/>
  <c r="E84" i="6"/>
  <c r="E29" i="6" s="1"/>
  <c r="K82" i="6"/>
  <c r="K27" i="6" s="1"/>
  <c r="S106" i="6"/>
  <c r="AC105" i="6"/>
  <c r="W107" i="6"/>
  <c r="S133" i="6"/>
  <c r="R109" i="6"/>
  <c r="I86" i="6"/>
  <c r="I31" i="6" s="1"/>
  <c r="AC104" i="6"/>
  <c r="D83" i="6"/>
  <c r="D28" i="6" s="1"/>
  <c r="O174" i="6"/>
  <c r="M86" i="6"/>
  <c r="C87" i="6"/>
  <c r="C32" i="6" s="1"/>
  <c r="O344" i="6"/>
  <c r="N312" i="6"/>
  <c r="O240" i="6"/>
  <c r="AD265" i="6"/>
  <c r="AC103" i="6"/>
  <c r="AA106" i="6"/>
  <c r="AD239" i="6"/>
  <c r="F83" i="6"/>
  <c r="K81" i="6"/>
  <c r="O178" i="6"/>
  <c r="AD61" i="6"/>
  <c r="O149" i="6"/>
  <c r="AC131" i="6"/>
  <c r="AD344" i="6"/>
  <c r="O150" i="6"/>
  <c r="AA311" i="6"/>
  <c r="AD150" i="6"/>
  <c r="O330" i="6"/>
  <c r="F82" i="6"/>
  <c r="K86" i="6"/>
  <c r="K31" i="6" s="1"/>
  <c r="O332" i="6"/>
  <c r="AC127" i="6"/>
  <c r="S105" i="6"/>
  <c r="O62" i="6"/>
  <c r="AA107" i="6"/>
  <c r="Y128" i="6"/>
  <c r="U105" i="6"/>
  <c r="Y104" i="6"/>
  <c r="O57" i="6"/>
  <c r="E82" i="6"/>
  <c r="E27" i="6" s="1"/>
  <c r="O202" i="6"/>
  <c r="L128" i="6"/>
  <c r="AB129" i="6" s="1"/>
  <c r="Y132" i="6"/>
  <c r="N309" i="6"/>
  <c r="O264" i="6"/>
  <c r="N306" i="6"/>
  <c r="O306" i="6" s="1"/>
  <c r="C82" i="6"/>
  <c r="C27" i="6" s="1"/>
  <c r="AD244" i="6"/>
  <c r="O243" i="6"/>
  <c r="I82" i="6"/>
  <c r="I27" i="6" s="1"/>
  <c r="AB107" i="6"/>
  <c r="I81" i="6"/>
  <c r="I26" i="6" s="1"/>
  <c r="O63" i="6"/>
  <c r="L83" i="6"/>
  <c r="L28" i="6" s="1"/>
  <c r="I110" i="6"/>
  <c r="I87" i="6" s="1"/>
  <c r="AA104" i="6"/>
  <c r="N311" i="6"/>
  <c r="W129" i="6"/>
  <c r="G83" i="6"/>
  <c r="G28" i="6" s="1"/>
  <c r="AD15" i="6"/>
  <c r="O15" i="6"/>
  <c r="O14" i="6"/>
  <c r="AD14" i="6"/>
  <c r="AD175" i="6"/>
  <c r="AD97" i="6"/>
  <c r="O97" i="6"/>
  <c r="O98" i="6"/>
  <c r="AD98" i="6"/>
  <c r="AC75" i="6"/>
  <c r="N74" i="6"/>
  <c r="M19" i="6"/>
  <c r="AC74" i="6"/>
  <c r="B82" i="6"/>
  <c r="B27" i="6" s="1"/>
  <c r="O175" i="6"/>
  <c r="E110" i="6"/>
  <c r="U110" i="6" s="1"/>
  <c r="V110" i="6"/>
  <c r="D82" i="6"/>
  <c r="D27" i="6" s="1"/>
  <c r="AB106" i="6"/>
  <c r="S336" i="6"/>
  <c r="S110" i="6"/>
  <c r="K80" i="6"/>
  <c r="AA80" i="6" s="1"/>
  <c r="S107" i="6"/>
  <c r="S108" i="6"/>
  <c r="W105" i="6"/>
  <c r="W104" i="6"/>
  <c r="O179" i="6"/>
  <c r="Z104" i="6"/>
  <c r="F85" i="6"/>
  <c r="F30" i="6" s="1"/>
  <c r="AD243" i="6"/>
  <c r="O61" i="6"/>
  <c r="AA105" i="6"/>
  <c r="Z129" i="6"/>
  <c r="O265" i="6"/>
  <c r="AD179" i="6"/>
  <c r="V107" i="6"/>
  <c r="R133" i="6"/>
  <c r="V108" i="6"/>
  <c r="V104" i="6"/>
  <c r="R107" i="6"/>
  <c r="S109" i="6"/>
  <c r="I85" i="6"/>
  <c r="I30" i="6" s="1"/>
  <c r="B81" i="6"/>
  <c r="B26" i="6" s="1"/>
  <c r="N336" i="6"/>
  <c r="O336" i="6" s="1"/>
  <c r="G82" i="6"/>
  <c r="W308" i="6"/>
  <c r="N308" i="6"/>
  <c r="AD308" i="6" s="1"/>
  <c r="C129" i="6"/>
  <c r="S129" i="6" s="1"/>
  <c r="S309" i="6"/>
  <c r="AB310" i="6"/>
  <c r="N310" i="6"/>
  <c r="L130" i="6"/>
  <c r="L84" i="6" s="1"/>
  <c r="AC132" i="6"/>
  <c r="J81" i="6"/>
  <c r="Z306" i="6"/>
  <c r="Z307" i="6"/>
  <c r="AB306" i="6"/>
  <c r="AB307" i="6"/>
  <c r="M128" i="6"/>
  <c r="AC308" i="6"/>
  <c r="AC309" i="6"/>
  <c r="B131" i="6"/>
  <c r="R131" i="6" s="1"/>
  <c r="R311" i="6"/>
  <c r="L131" i="6"/>
  <c r="AB311" i="6"/>
  <c r="D132" i="6"/>
  <c r="D86" i="6" s="1"/>
  <c r="T313" i="6"/>
  <c r="F132" i="6"/>
  <c r="F86" i="6" s="1"/>
  <c r="V312" i="6"/>
  <c r="AA336" i="6"/>
  <c r="K110" i="6"/>
  <c r="W128" i="6"/>
  <c r="AC133" i="6"/>
  <c r="M80" i="6"/>
  <c r="O176" i="6"/>
  <c r="AD176" i="6"/>
  <c r="W109" i="6"/>
  <c r="C81" i="6"/>
  <c r="S104" i="6"/>
  <c r="Z108" i="6"/>
  <c r="Z107" i="6"/>
  <c r="AD331" i="6"/>
  <c r="AD332" i="6"/>
  <c r="W108" i="6"/>
  <c r="G85" i="6"/>
  <c r="G30" i="6" s="1"/>
  <c r="O335" i="6"/>
  <c r="AD335" i="6"/>
  <c r="AD58" i="6"/>
  <c r="O58" i="6"/>
  <c r="B80" i="6"/>
  <c r="R126" i="6"/>
  <c r="R127" i="6"/>
  <c r="V129" i="6"/>
  <c r="V128" i="6"/>
  <c r="U131" i="6"/>
  <c r="U130" i="6"/>
  <c r="C80" i="6"/>
  <c r="O64" i="6"/>
  <c r="O244" i="6"/>
  <c r="O177" i="6"/>
  <c r="D84" i="6"/>
  <c r="C86" i="6"/>
  <c r="T110" i="6"/>
  <c r="Y129" i="6"/>
  <c r="Y133" i="6"/>
  <c r="AB127" i="6"/>
  <c r="AA109" i="6"/>
  <c r="AA108" i="6"/>
  <c r="Z132" i="6"/>
  <c r="Z133" i="6"/>
  <c r="O60" i="6"/>
  <c r="AD60" i="6"/>
  <c r="O155" i="6"/>
  <c r="AD155" i="6"/>
  <c r="AD156" i="6"/>
  <c r="O156" i="6"/>
  <c r="D80" i="6"/>
  <c r="T103" i="6"/>
  <c r="O331" i="6"/>
  <c r="AD330" i="6"/>
  <c r="T128" i="6"/>
  <c r="T129" i="6"/>
  <c r="B87" i="6"/>
  <c r="R110" i="6"/>
  <c r="Z110" i="6"/>
  <c r="J87" i="6"/>
  <c r="S128" i="6"/>
  <c r="S127" i="6"/>
  <c r="R106" i="6"/>
  <c r="B83" i="6"/>
  <c r="Z106" i="6"/>
  <c r="J83" i="6"/>
  <c r="J86" i="6"/>
  <c r="Z109" i="6"/>
  <c r="R129" i="6"/>
  <c r="R130" i="6"/>
  <c r="AD177" i="6"/>
  <c r="R104" i="6"/>
  <c r="V106" i="6"/>
  <c r="R108" i="6"/>
  <c r="M81" i="6"/>
  <c r="O59" i="6"/>
  <c r="B86" i="6"/>
  <c r="X107" i="6"/>
  <c r="Y306" i="6"/>
  <c r="Y307" i="6"/>
  <c r="I126" i="6"/>
  <c r="N126" i="6" s="1"/>
  <c r="W312" i="6"/>
  <c r="G132" i="6"/>
  <c r="W313" i="6"/>
  <c r="G133" i="6"/>
  <c r="N133" i="6" s="1"/>
  <c r="N313" i="6"/>
  <c r="Z126" i="6"/>
  <c r="Z127" i="6"/>
  <c r="O245" i="6"/>
  <c r="AD245" i="6"/>
  <c r="N81" i="1"/>
  <c r="F20" i="4" s="1"/>
  <c r="U108" i="6"/>
  <c r="N82" i="1"/>
  <c r="F21" i="4" s="1"/>
  <c r="N90" i="1"/>
  <c r="N91" i="1"/>
  <c r="G20" i="4" s="1"/>
  <c r="N80" i="1"/>
  <c r="J80" i="6"/>
  <c r="AD151" i="6"/>
  <c r="O151" i="6"/>
  <c r="D81" i="6"/>
  <c r="T105" i="6"/>
  <c r="T104" i="6"/>
  <c r="AB105" i="6"/>
  <c r="L81" i="6"/>
  <c r="AB104" i="6"/>
  <c r="H85" i="6"/>
  <c r="U104" i="6"/>
  <c r="E80" i="6"/>
  <c r="U103" i="6"/>
  <c r="AD152" i="6"/>
  <c r="O152" i="6"/>
  <c r="H86" i="6"/>
  <c r="O172" i="6"/>
  <c r="AD172" i="6"/>
  <c r="X103" i="6"/>
  <c r="H80" i="6"/>
  <c r="L80" i="6"/>
  <c r="AB103" i="6"/>
  <c r="H82" i="6"/>
  <c r="N105" i="6"/>
  <c r="X105" i="6"/>
  <c r="X106" i="6"/>
  <c r="E83" i="6"/>
  <c r="U107" i="6"/>
  <c r="N106" i="6"/>
  <c r="U106" i="6"/>
  <c r="I83" i="6"/>
  <c r="Y106" i="6"/>
  <c r="M83" i="6"/>
  <c r="AC106" i="6"/>
  <c r="F80" i="6"/>
  <c r="V126" i="6"/>
  <c r="V127" i="6"/>
  <c r="X126" i="6"/>
  <c r="X127" i="6"/>
  <c r="X129" i="6"/>
  <c r="X128" i="6"/>
  <c r="AD246" i="6"/>
  <c r="O246" i="6"/>
  <c r="AD267" i="6"/>
  <c r="O267" i="6"/>
  <c r="O268" i="6"/>
  <c r="AA129" i="6"/>
  <c r="K83" i="6"/>
  <c r="U132" i="6"/>
  <c r="U133" i="6"/>
  <c r="E86" i="6"/>
  <c r="X133" i="6"/>
  <c r="X132" i="6"/>
  <c r="Y107" i="6"/>
  <c r="N107" i="6"/>
  <c r="I84" i="6"/>
  <c r="O345" i="6"/>
  <c r="AD345" i="6"/>
  <c r="N104" i="6"/>
  <c r="AA132" i="6"/>
  <c r="AD343" i="6"/>
  <c r="AD268" i="6"/>
  <c r="K85" i="6"/>
  <c r="AD173" i="6"/>
  <c r="T109" i="6"/>
  <c r="T108" i="6"/>
  <c r="N108" i="6"/>
  <c r="D85" i="6"/>
  <c r="X104" i="6"/>
  <c r="H81" i="6"/>
  <c r="O262" i="6"/>
  <c r="AD262" i="6"/>
  <c r="AD269" i="6"/>
  <c r="O269" i="6"/>
  <c r="AD333" i="6"/>
  <c r="AD334" i="6"/>
  <c r="O333" i="6"/>
  <c r="O334" i="6"/>
  <c r="AD153" i="6"/>
  <c r="O153" i="6"/>
  <c r="O154" i="6"/>
  <c r="AD154" i="6"/>
  <c r="N127" i="6"/>
  <c r="AA128" i="6"/>
  <c r="AA127" i="6"/>
  <c r="AD241" i="6"/>
  <c r="AD242" i="6"/>
  <c r="O241" i="6"/>
  <c r="O242" i="6"/>
  <c r="AB133" i="6"/>
  <c r="L87" i="6"/>
  <c r="O263" i="6"/>
  <c r="AD264" i="6"/>
  <c r="AD263" i="6"/>
  <c r="AD266" i="6"/>
  <c r="O266" i="6"/>
  <c r="W126" i="6"/>
  <c r="W127" i="6"/>
  <c r="W130" i="6"/>
  <c r="G84" i="6"/>
  <c r="W131" i="6"/>
  <c r="AB109" i="6"/>
  <c r="AB110" i="6"/>
  <c r="L86" i="6"/>
  <c r="AC107" i="6"/>
  <c r="M84" i="6"/>
  <c r="S132" i="6"/>
  <c r="N109" i="6"/>
  <c r="N103" i="6"/>
  <c r="C85" i="6"/>
  <c r="G80" i="6"/>
  <c r="O173" i="6"/>
  <c r="N79" i="6" l="1"/>
  <c r="L85" i="6"/>
  <c r="Y108" i="6"/>
  <c r="S131" i="6"/>
  <c r="V84" i="6"/>
  <c r="AA130" i="6"/>
  <c r="AA131" i="6"/>
  <c r="X110" i="6"/>
  <c r="X109" i="6"/>
  <c r="W82" i="6"/>
  <c r="U109" i="6"/>
  <c r="AC109" i="6"/>
  <c r="AC108" i="6"/>
  <c r="T20" i="6"/>
  <c r="G21" i="4"/>
  <c r="W20" i="6"/>
  <c r="N18" i="6"/>
  <c r="O102" i="6"/>
  <c r="V18" i="6"/>
  <c r="O79" i="6"/>
  <c r="AD79" i="6"/>
  <c r="X21" i="6"/>
  <c r="X22" i="6"/>
  <c r="AD123" i="6"/>
  <c r="O123" i="6"/>
  <c r="S23" i="6"/>
  <c r="S24" i="6"/>
  <c r="V20" i="6"/>
  <c r="V21" i="6"/>
  <c r="S17" i="6"/>
  <c r="N17" i="6"/>
  <c r="AA19" i="6"/>
  <c r="AA20" i="6"/>
  <c r="AB24" i="6"/>
  <c r="U22" i="6"/>
  <c r="U23" i="6"/>
  <c r="R24" i="6"/>
  <c r="AB21" i="6"/>
  <c r="AB22" i="6"/>
  <c r="AC17" i="6"/>
  <c r="AC16" i="6"/>
  <c r="S19" i="6"/>
  <c r="S20" i="6"/>
  <c r="X23" i="6"/>
  <c r="X24" i="6"/>
  <c r="T23" i="6"/>
  <c r="T24" i="6"/>
  <c r="AD78" i="6"/>
  <c r="O78" i="6"/>
  <c r="J22" i="6"/>
  <c r="Z22" i="6" s="1"/>
  <c r="Z77" i="6"/>
  <c r="O124" i="6"/>
  <c r="U18" i="6"/>
  <c r="U19" i="6"/>
  <c r="AB20" i="6"/>
  <c r="AB19" i="6"/>
  <c r="W23" i="6"/>
  <c r="V22" i="6"/>
  <c r="V23" i="6"/>
  <c r="S360" i="6"/>
  <c r="AD72" i="6"/>
  <c r="O72" i="6"/>
  <c r="AD124" i="6"/>
  <c r="O122" i="6"/>
  <c r="AD122" i="6"/>
  <c r="R20" i="6"/>
  <c r="N20" i="6"/>
  <c r="Y19" i="6"/>
  <c r="Y20" i="6"/>
  <c r="O71" i="6"/>
  <c r="AD71" i="6"/>
  <c r="U17" i="6"/>
  <c r="U16" i="6"/>
  <c r="N16" i="6"/>
  <c r="AC22" i="6"/>
  <c r="AC23" i="6"/>
  <c r="N22" i="6"/>
  <c r="R23" i="6"/>
  <c r="T21" i="6"/>
  <c r="T22" i="6"/>
  <c r="AA17" i="6"/>
  <c r="AA18" i="6"/>
  <c r="Y22" i="6"/>
  <c r="Y23" i="6"/>
  <c r="O73" i="6"/>
  <c r="AD73" i="6"/>
  <c r="R76" i="6"/>
  <c r="B21" i="6"/>
  <c r="R22" i="6" s="1"/>
  <c r="N76" i="6"/>
  <c r="AD77" i="6" s="1"/>
  <c r="Y16" i="6"/>
  <c r="Y17" i="6"/>
  <c r="Z20" i="6"/>
  <c r="Z21" i="6"/>
  <c r="J23" i="6"/>
  <c r="Z24" i="6" s="1"/>
  <c r="Z78" i="6"/>
  <c r="J360" i="6"/>
  <c r="Z360" i="6" s="1"/>
  <c r="M24" i="6"/>
  <c r="AC24" i="6" s="1"/>
  <c r="AC79" i="6"/>
  <c r="S18" i="6"/>
  <c r="U27" i="6"/>
  <c r="AD313" i="6"/>
  <c r="R83" i="6"/>
  <c r="U82" i="6"/>
  <c r="K25" i="6"/>
  <c r="AA25" i="6" s="1"/>
  <c r="O312" i="6"/>
  <c r="N65" i="1"/>
  <c r="E14" i="4" s="1"/>
  <c r="F14" i="4" s="1"/>
  <c r="AD336" i="6"/>
  <c r="O82" i="1"/>
  <c r="O83" i="1"/>
  <c r="O92" i="1"/>
  <c r="O93" i="1"/>
  <c r="AC110" i="6"/>
  <c r="O308" i="6"/>
  <c r="N55" i="1"/>
  <c r="S82" i="6"/>
  <c r="X29" i="6"/>
  <c r="O310" i="6"/>
  <c r="Z30" i="6"/>
  <c r="Z85" i="6"/>
  <c r="X84" i="6"/>
  <c r="AD312" i="6"/>
  <c r="L82" i="6"/>
  <c r="L27" i="6" s="1"/>
  <c r="F28" i="6"/>
  <c r="V29" i="6" s="1"/>
  <c r="AD306" i="6"/>
  <c r="O309" i="6"/>
  <c r="AD307" i="6"/>
  <c r="AD310" i="6"/>
  <c r="V83" i="6"/>
  <c r="AD309" i="6"/>
  <c r="O313" i="6"/>
  <c r="U85" i="6"/>
  <c r="S130" i="6"/>
  <c r="U30" i="6"/>
  <c r="W83" i="6"/>
  <c r="G27" i="6"/>
  <c r="W27" i="6" s="1"/>
  <c r="N110" i="6"/>
  <c r="AD110" i="6" s="1"/>
  <c r="AA81" i="6"/>
  <c r="Y31" i="6"/>
  <c r="F27" i="6"/>
  <c r="V27" i="6" s="1"/>
  <c r="T83" i="6"/>
  <c r="M31" i="6"/>
  <c r="AC31" i="6" s="1"/>
  <c r="AC86" i="6"/>
  <c r="O307" i="6"/>
  <c r="E87" i="6"/>
  <c r="E32" i="6" s="1"/>
  <c r="K26" i="6"/>
  <c r="Y86" i="6"/>
  <c r="V82" i="6"/>
  <c r="N131" i="6"/>
  <c r="R82" i="6"/>
  <c r="AA82" i="6"/>
  <c r="V30" i="6"/>
  <c r="Y110" i="6"/>
  <c r="N132" i="6"/>
  <c r="O133" i="6" s="1"/>
  <c r="N130" i="6"/>
  <c r="AB128" i="6"/>
  <c r="Y82" i="6"/>
  <c r="Y27" i="6"/>
  <c r="N128" i="6"/>
  <c r="AD128" i="6" s="1"/>
  <c r="T82" i="6"/>
  <c r="AC19" i="6"/>
  <c r="N19" i="6"/>
  <c r="AC20" i="6"/>
  <c r="AD75" i="6"/>
  <c r="O74" i="6"/>
  <c r="O75" i="6"/>
  <c r="AD74" i="6"/>
  <c r="N72" i="1"/>
  <c r="V85" i="6"/>
  <c r="V86" i="6"/>
  <c r="V87" i="6"/>
  <c r="F31" i="6"/>
  <c r="V31" i="6" s="1"/>
  <c r="D31" i="6"/>
  <c r="T32" i="6" s="1"/>
  <c r="T87" i="6"/>
  <c r="B85" i="6"/>
  <c r="R86" i="6" s="1"/>
  <c r="R132" i="6"/>
  <c r="AC80" i="6"/>
  <c r="M25" i="6"/>
  <c r="AC25" i="6" s="1"/>
  <c r="M82" i="6"/>
  <c r="AC82" i="6" s="1"/>
  <c r="AC129" i="6"/>
  <c r="AC128" i="6"/>
  <c r="N59" i="1"/>
  <c r="E8" i="4" s="1"/>
  <c r="F8" i="4" s="1"/>
  <c r="J26" i="6"/>
  <c r="Z27" i="6" s="1"/>
  <c r="Z82" i="6"/>
  <c r="L29" i="6"/>
  <c r="AB29" i="6" s="1"/>
  <c r="AB84" i="6"/>
  <c r="AA110" i="6"/>
  <c r="K87" i="6"/>
  <c r="V133" i="6"/>
  <c r="V132" i="6"/>
  <c r="T132" i="6"/>
  <c r="T133" i="6"/>
  <c r="N56" i="1"/>
  <c r="E5" i="4" s="1"/>
  <c r="F5" i="4" s="1"/>
  <c r="AD311" i="6"/>
  <c r="O311" i="6"/>
  <c r="N129" i="6"/>
  <c r="AB131" i="6"/>
  <c r="AB130" i="6"/>
  <c r="C83" i="6"/>
  <c r="N83" i="6" s="1"/>
  <c r="AB132" i="6"/>
  <c r="Z83" i="6"/>
  <c r="J28" i="6"/>
  <c r="Z84" i="6"/>
  <c r="B28" i="6"/>
  <c r="R29" i="6" s="1"/>
  <c r="R84" i="6"/>
  <c r="J32" i="6"/>
  <c r="Z87" i="6"/>
  <c r="D29" i="6"/>
  <c r="T29" i="6" s="1"/>
  <c r="T84" i="6"/>
  <c r="C25" i="6"/>
  <c r="S25" i="6" s="1"/>
  <c r="S80" i="6"/>
  <c r="R80" i="6"/>
  <c r="B25" i="6"/>
  <c r="R25" i="6" s="1"/>
  <c r="C26" i="6"/>
  <c r="S81" i="6"/>
  <c r="R81" i="6"/>
  <c r="B31" i="6"/>
  <c r="AC81" i="6"/>
  <c r="M26" i="6"/>
  <c r="Z86" i="6"/>
  <c r="J31" i="6"/>
  <c r="Z31" i="6" s="1"/>
  <c r="B32" i="6"/>
  <c r="R87" i="6"/>
  <c r="D25" i="6"/>
  <c r="T25" i="6" s="1"/>
  <c r="T80" i="6"/>
  <c r="S87" i="6"/>
  <c r="C31" i="6"/>
  <c r="S32" i="6" s="1"/>
  <c r="N70" i="1"/>
  <c r="E19" i="4" s="1"/>
  <c r="F19" i="4" s="1"/>
  <c r="R27" i="6"/>
  <c r="N67" i="1"/>
  <c r="E16" i="4" s="1"/>
  <c r="F16" i="4" s="1"/>
  <c r="N61" i="1"/>
  <c r="E10" i="4" s="1"/>
  <c r="F10" i="4" s="1"/>
  <c r="N58" i="1"/>
  <c r="E7" i="4" s="1"/>
  <c r="F7" i="4" s="1"/>
  <c r="N71" i="1"/>
  <c r="N69" i="1"/>
  <c r="E18" i="4" s="1"/>
  <c r="F18" i="4" s="1"/>
  <c r="N64" i="1"/>
  <c r="E13" i="4" s="1"/>
  <c r="F13" i="4" s="1"/>
  <c r="N63" i="1"/>
  <c r="E12" i="4" s="1"/>
  <c r="F12" i="4" s="1"/>
  <c r="N60" i="1"/>
  <c r="E9" i="4" s="1"/>
  <c r="F9" i="4" s="1"/>
  <c r="Z80" i="6"/>
  <c r="J25" i="6"/>
  <c r="Z81" i="6"/>
  <c r="O91" i="1"/>
  <c r="N66" i="1"/>
  <c r="E15" i="4" s="1"/>
  <c r="F15" i="4" s="1"/>
  <c r="N62" i="1"/>
  <c r="E11" i="4" s="1"/>
  <c r="F11" i="4" s="1"/>
  <c r="O81" i="1"/>
  <c r="N68" i="1"/>
  <c r="E17" i="4" s="1"/>
  <c r="F17" i="4" s="1"/>
  <c r="W133" i="6"/>
  <c r="G87" i="6"/>
  <c r="W132" i="6"/>
  <c r="G86" i="6"/>
  <c r="N86" i="6" s="1"/>
  <c r="I80" i="6"/>
  <c r="N80" i="6" s="1"/>
  <c r="Y126" i="6"/>
  <c r="Y127" i="6"/>
  <c r="N57" i="1"/>
  <c r="E6" i="4" s="1"/>
  <c r="F6" i="4" s="1"/>
  <c r="T28" i="6"/>
  <c r="AC84" i="6"/>
  <c r="M29" i="6"/>
  <c r="AC85" i="6"/>
  <c r="I32" i="6"/>
  <c r="Y32" i="6" s="1"/>
  <c r="Y87" i="6"/>
  <c r="AD108" i="6"/>
  <c r="O108" i="6"/>
  <c r="O107" i="6"/>
  <c r="AD107" i="6"/>
  <c r="AD105" i="6"/>
  <c r="O105" i="6"/>
  <c r="H25" i="6"/>
  <c r="X25" i="6" s="1"/>
  <c r="X80" i="6"/>
  <c r="H31" i="6"/>
  <c r="X87" i="6"/>
  <c r="X86" i="6"/>
  <c r="E25" i="6"/>
  <c r="U80" i="6"/>
  <c r="U81" i="6"/>
  <c r="AC87" i="6"/>
  <c r="M32" i="6"/>
  <c r="C30" i="6"/>
  <c r="S86" i="6"/>
  <c r="S85" i="6"/>
  <c r="AD109" i="6"/>
  <c r="O109" i="6"/>
  <c r="W81" i="6"/>
  <c r="G25" i="6"/>
  <c r="W80" i="6"/>
  <c r="O103" i="6"/>
  <c r="AD103" i="6"/>
  <c r="AB86" i="6"/>
  <c r="L31" i="6"/>
  <c r="W84" i="6"/>
  <c r="G29" i="6"/>
  <c r="W85" i="6"/>
  <c r="L30" i="6"/>
  <c r="AB85" i="6"/>
  <c r="AB87" i="6"/>
  <c r="L32" i="6"/>
  <c r="O127" i="6"/>
  <c r="AD127" i="6"/>
  <c r="H26" i="6"/>
  <c r="X81" i="6"/>
  <c r="D30" i="6"/>
  <c r="T86" i="6"/>
  <c r="T85" i="6"/>
  <c r="K30" i="6"/>
  <c r="AA86" i="6"/>
  <c r="AA85" i="6"/>
  <c r="AD104" i="6"/>
  <c r="O104" i="6"/>
  <c r="Y84" i="6"/>
  <c r="I29" i="6"/>
  <c r="Y85" i="6"/>
  <c r="E31" i="6"/>
  <c r="U86" i="6"/>
  <c r="C29" i="6"/>
  <c r="N84" i="6"/>
  <c r="AA83" i="6"/>
  <c r="AA84" i="6"/>
  <c r="K28" i="6"/>
  <c r="AD126" i="6"/>
  <c r="O126" i="6"/>
  <c r="F25" i="6"/>
  <c r="V80" i="6"/>
  <c r="V81" i="6"/>
  <c r="M28" i="6"/>
  <c r="Y83" i="6"/>
  <c r="I28" i="6"/>
  <c r="Y28" i="6" s="1"/>
  <c r="O106" i="6"/>
  <c r="AD106" i="6"/>
  <c r="U83" i="6"/>
  <c r="E28" i="6"/>
  <c r="U84" i="6"/>
  <c r="X82" i="6"/>
  <c r="X83" i="6"/>
  <c r="H27" i="6"/>
  <c r="L25" i="6"/>
  <c r="AB25" i="6" s="1"/>
  <c r="AB80" i="6"/>
  <c r="H30" i="6"/>
  <c r="X30" i="6" s="1"/>
  <c r="X85" i="6"/>
  <c r="L26" i="6"/>
  <c r="AB81" i="6"/>
  <c r="D26" i="6"/>
  <c r="T27" i="6" s="1"/>
  <c r="N81" i="6"/>
  <c r="T81" i="6"/>
  <c r="U87" i="6" l="1"/>
  <c r="O18" i="6"/>
  <c r="AD18" i="6"/>
  <c r="O77" i="6"/>
  <c r="N360" i="6"/>
  <c r="AD360" i="6" s="1"/>
  <c r="N24" i="6"/>
  <c r="Z23" i="6"/>
  <c r="O76" i="6"/>
  <c r="AD76" i="6"/>
  <c r="AD17" i="6"/>
  <c r="O17" i="6"/>
  <c r="N23" i="6"/>
  <c r="N21" i="6"/>
  <c r="AD22" i="6" s="1"/>
  <c r="R21" i="6"/>
  <c r="O16" i="6"/>
  <c r="AD16" i="6"/>
  <c r="O360" i="6"/>
  <c r="O73" i="1"/>
  <c r="E21" i="4"/>
  <c r="O72" i="1"/>
  <c r="E20" i="4"/>
  <c r="E4" i="4"/>
  <c r="F4" i="4" s="1"/>
  <c r="N85" i="6"/>
  <c r="AD86" i="6" s="1"/>
  <c r="O110" i="6"/>
  <c r="AB82" i="6"/>
  <c r="O55" i="1"/>
  <c r="AC83" i="6"/>
  <c r="AB83" i="6"/>
  <c r="AA26" i="6"/>
  <c r="AA27" i="6"/>
  <c r="AC26" i="6"/>
  <c r="N21" i="1"/>
  <c r="AD133" i="6"/>
  <c r="O128" i="6"/>
  <c r="AD130" i="6"/>
  <c r="R85" i="6"/>
  <c r="R28" i="6"/>
  <c r="O130" i="6"/>
  <c r="S84" i="6"/>
  <c r="AD132" i="6"/>
  <c r="B30" i="6"/>
  <c r="R30" i="6" s="1"/>
  <c r="AB30" i="6"/>
  <c r="W28" i="6"/>
  <c r="S26" i="6"/>
  <c r="AD129" i="6"/>
  <c r="AD131" i="6"/>
  <c r="O132" i="6"/>
  <c r="O131" i="6"/>
  <c r="AC32" i="6"/>
  <c r="V28" i="6"/>
  <c r="S27" i="6"/>
  <c r="V32" i="6"/>
  <c r="R32" i="6"/>
  <c r="N15" i="1"/>
  <c r="N10" i="1"/>
  <c r="AD20" i="6"/>
  <c r="AD19" i="6"/>
  <c r="O20" i="6"/>
  <c r="O19" i="6"/>
  <c r="X26" i="6"/>
  <c r="O129" i="6"/>
  <c r="N9" i="1"/>
  <c r="M27" i="6"/>
  <c r="N27" i="6" s="1"/>
  <c r="N82" i="6"/>
  <c r="O83" i="6" s="1"/>
  <c r="C28" i="6"/>
  <c r="S28" i="6" s="1"/>
  <c r="S83" i="6"/>
  <c r="O56" i="1"/>
  <c r="N6" i="1"/>
  <c r="K32" i="6"/>
  <c r="AA32" i="6" s="1"/>
  <c r="AA87" i="6"/>
  <c r="N5" i="1"/>
  <c r="N87" i="6"/>
  <c r="AD87" i="6" s="1"/>
  <c r="R26" i="6"/>
  <c r="Z28" i="6"/>
  <c r="Z29" i="6"/>
  <c r="Z32" i="6"/>
  <c r="O57" i="1"/>
  <c r="Y81" i="6"/>
  <c r="I25" i="6"/>
  <c r="N25" i="6" s="1"/>
  <c r="Y80" i="6"/>
  <c r="W86" i="6"/>
  <c r="G31" i="6"/>
  <c r="W31" i="6" s="1"/>
  <c r="G32" i="6"/>
  <c r="W87" i="6"/>
  <c r="N18" i="1"/>
  <c r="O62" i="1"/>
  <c r="N16" i="1"/>
  <c r="Z25" i="6"/>
  <c r="Z26" i="6"/>
  <c r="O60" i="1"/>
  <c r="N13" i="1"/>
  <c r="N14" i="1"/>
  <c r="O69" i="1"/>
  <c r="O71" i="1"/>
  <c r="N8" i="1"/>
  <c r="N11" i="1"/>
  <c r="N17" i="1"/>
  <c r="N20" i="1"/>
  <c r="AB26" i="6"/>
  <c r="AB32" i="6"/>
  <c r="O65" i="1"/>
  <c r="N7" i="1"/>
  <c r="O68" i="1"/>
  <c r="N12" i="1"/>
  <c r="O66" i="1"/>
  <c r="O63" i="1"/>
  <c r="O64" i="1"/>
  <c r="N19" i="1"/>
  <c r="O58" i="1"/>
  <c r="O59" i="1"/>
  <c r="O61" i="1"/>
  <c r="O67" i="1"/>
  <c r="O70" i="1"/>
  <c r="N22" i="1"/>
  <c r="U32" i="6"/>
  <c r="AA29" i="6"/>
  <c r="AA28" i="6"/>
  <c r="N29" i="6"/>
  <c r="U31" i="6"/>
  <c r="AD81" i="6"/>
  <c r="O81" i="6"/>
  <c r="U29" i="6"/>
  <c r="U28" i="6"/>
  <c r="V25" i="6"/>
  <c r="V26" i="6"/>
  <c r="AD84" i="6"/>
  <c r="O84" i="6"/>
  <c r="T30" i="6"/>
  <c r="T31" i="6"/>
  <c r="W29" i="6"/>
  <c r="W30" i="6"/>
  <c r="S31" i="6"/>
  <c r="S30" i="6"/>
  <c r="X32" i="6"/>
  <c r="X31" i="6"/>
  <c r="AC29" i="6"/>
  <c r="AC30" i="6"/>
  <c r="AB31" i="6"/>
  <c r="T26" i="6"/>
  <c r="N26" i="6"/>
  <c r="X28" i="6"/>
  <c r="X27" i="6"/>
  <c r="Y29" i="6"/>
  <c r="Y30" i="6"/>
  <c r="AA30" i="6"/>
  <c r="AA31" i="6"/>
  <c r="W26" i="6"/>
  <c r="W25" i="6"/>
  <c r="AB28" i="6"/>
  <c r="AB27" i="6"/>
  <c r="AD80" i="6"/>
  <c r="O80" i="6"/>
  <c r="U25" i="6"/>
  <c r="U26" i="6"/>
  <c r="O86" i="6" l="1"/>
  <c r="O85" i="6"/>
  <c r="AD85" i="6"/>
  <c r="O22" i="6"/>
  <c r="AD24" i="6"/>
  <c r="O24" i="6"/>
  <c r="AD21" i="6"/>
  <c r="O21" i="6"/>
  <c r="AD23" i="6"/>
  <c r="O23" i="6"/>
  <c r="C14" i="4"/>
  <c r="O15" i="1"/>
  <c r="C9" i="4"/>
  <c r="O22" i="1"/>
  <c r="O23" i="1"/>
  <c r="AD82" i="6"/>
  <c r="O5" i="1"/>
  <c r="N30" i="6"/>
  <c r="O30" i="6" s="1"/>
  <c r="R31" i="6"/>
  <c r="AC28" i="6"/>
  <c r="O82" i="6"/>
  <c r="AD83" i="6"/>
  <c r="O10" i="1"/>
  <c r="O87" i="6"/>
  <c r="N31" i="6"/>
  <c r="N32" i="6"/>
  <c r="AC27" i="6"/>
  <c r="C4" i="4"/>
  <c r="C8" i="4"/>
  <c r="O6" i="1"/>
  <c r="C5" i="4"/>
  <c r="AD27" i="6"/>
  <c r="N28" i="6"/>
  <c r="AD28" i="6" s="1"/>
  <c r="S29" i="6"/>
  <c r="O21" i="1"/>
  <c r="C20" i="4"/>
  <c r="C11" i="4"/>
  <c r="O12" i="1"/>
  <c r="C6" i="4"/>
  <c r="O7" i="1"/>
  <c r="C16" i="4"/>
  <c r="O17" i="1"/>
  <c r="O13" i="1"/>
  <c r="C12" i="4"/>
  <c r="C15" i="4"/>
  <c r="O16" i="1"/>
  <c r="C21" i="4"/>
  <c r="O19" i="1"/>
  <c r="C18" i="4"/>
  <c r="O20" i="1"/>
  <c r="C19" i="4"/>
  <c r="C10" i="4"/>
  <c r="O11" i="1"/>
  <c r="O9" i="1"/>
  <c r="O8" i="1"/>
  <c r="C7" i="4"/>
  <c r="C13" i="4"/>
  <c r="O14" i="1"/>
  <c r="O18" i="1"/>
  <c r="C17" i="4"/>
  <c r="Y25" i="6"/>
  <c r="Y26" i="6"/>
  <c r="W32" i="6"/>
  <c r="O25" i="6"/>
  <c r="AD25" i="6"/>
  <c r="O26" i="6"/>
  <c r="AD26" i="6"/>
  <c r="O27" i="6"/>
  <c r="O31" i="6" l="1"/>
  <c r="AD30" i="6"/>
  <c r="AD31" i="6"/>
  <c r="O32" i="6"/>
  <c r="AD29" i="6"/>
  <c r="O28" i="6"/>
  <c r="AD32" i="6"/>
  <c r="O29" i="6"/>
  <c r="F95" i="1" l="1"/>
  <c r="K97" i="1" s="1"/>
  <c r="N75" i="1"/>
  <c r="O75" i="1" s="1"/>
  <c r="L97" i="1" l="1"/>
  <c r="K96" i="1"/>
  <c r="N95" i="1"/>
  <c r="O95" i="1" s="1"/>
  <c r="E24" i="4"/>
  <c r="G24" i="4" l="1"/>
  <c r="K76" i="1"/>
  <c r="M97" i="1"/>
  <c r="M96" i="1" s="1"/>
  <c r="M76" i="1" s="1"/>
  <c r="L96" i="1"/>
  <c r="L76" i="1" s="1"/>
  <c r="N96" i="1" l="1"/>
  <c r="O96" i="1" s="1"/>
  <c r="N76" i="1"/>
  <c r="G25" i="4" l="1"/>
  <c r="O76" i="1"/>
  <c r="E25" i="4"/>
</calcChain>
</file>

<file path=xl/comments1.xml><?xml version="1.0" encoding="utf-8"?>
<comments xmlns="http://schemas.openxmlformats.org/spreadsheetml/2006/main">
  <authors>
    <author>Dante Zapata</author>
    <author>HP</author>
  </authors>
  <commentList>
    <comment ref="A5" authorId="0" shapeId="0">
      <text>
        <r>
          <rPr>
            <b/>
            <sz val="8"/>
            <color indexed="81"/>
            <rFont val="Tahoma"/>
            <family val="2"/>
          </rPr>
          <t>Dante Zapata:</t>
        </r>
        <r>
          <rPr>
            <sz val="8"/>
            <color indexed="81"/>
            <rFont val="Tahoma"/>
            <family val="2"/>
          </rPr>
          <t xml:space="preserve">
Período 97-98 Fenómeno El Niño</t>
        </r>
      </text>
    </comment>
    <comment ref="A30" authorId="0" shapeId="0">
      <text>
        <r>
          <rPr>
            <b/>
            <sz val="8"/>
            <color indexed="81"/>
            <rFont val="Tahoma"/>
            <family val="2"/>
          </rPr>
          <t>Dante Zapata:</t>
        </r>
        <r>
          <rPr>
            <sz val="8"/>
            <color indexed="81"/>
            <rFont val="Tahoma"/>
            <family val="2"/>
          </rPr>
          <t xml:space="preserve">
Período 97-98 Fenómeno El Niño</t>
        </r>
      </text>
    </comment>
    <comment ref="F75" authorId="1" shapeId="0">
      <text>
        <r>
          <rPr>
            <b/>
            <sz val="9"/>
            <color indexed="81"/>
            <rFont val="Tahoma"/>
            <family val="2"/>
          </rPr>
          <t>SZ:</t>
        </r>
        <r>
          <rPr>
            <sz val="9"/>
            <color indexed="81"/>
            <rFont val="Tahoma"/>
            <family val="2"/>
          </rPr>
          <t xml:space="preserve">
Dato OPEN</t>
        </r>
      </text>
    </comment>
    <comment ref="K84" authorId="1" shapeId="0">
      <text>
        <r>
          <rPr>
            <b/>
            <sz val="9"/>
            <color indexed="81"/>
            <rFont val="Tahoma"/>
            <family val="2"/>
          </rPr>
          <t>SZ:</t>
        </r>
        <r>
          <rPr>
            <sz val="9"/>
            <color indexed="81"/>
            <rFont val="Tahoma"/>
            <family val="2"/>
          </rPr>
          <t xml:space="preserve">
Valor estimado</t>
        </r>
      </text>
    </comment>
    <comment ref="F95" authorId="1" shapeId="0">
      <text>
        <r>
          <rPr>
            <b/>
            <sz val="9"/>
            <color indexed="81"/>
            <rFont val="Tahoma"/>
            <family val="2"/>
          </rPr>
          <t>HP:</t>
        </r>
        <r>
          <rPr>
            <sz val="9"/>
            <color indexed="81"/>
            <rFont val="Tahoma"/>
            <family val="2"/>
          </rPr>
          <t xml:space="preserve">
Se adoptó dato OPEN para Coop. Quebracho.</t>
        </r>
      </text>
    </comment>
  </commentList>
</comments>
</file>

<file path=xl/comments2.xml><?xml version="1.0" encoding="utf-8"?>
<comments xmlns="http://schemas.openxmlformats.org/spreadsheetml/2006/main">
  <authors>
    <author>Dante Zapata</author>
    <author>Dante</author>
  </authors>
  <commentList>
    <comment ref="A5" authorId="0" shapeId="0">
      <text>
        <r>
          <rPr>
            <b/>
            <sz val="8"/>
            <color indexed="81"/>
            <rFont val="Tahoma"/>
            <family val="2"/>
          </rPr>
          <t>Dante Zapata:</t>
        </r>
        <r>
          <rPr>
            <sz val="8"/>
            <color indexed="81"/>
            <rFont val="Tahoma"/>
            <family val="2"/>
          </rPr>
          <t xml:space="preserve">
Péríodo 82-83 Fenómeno el Niño</t>
        </r>
      </text>
    </comment>
    <comment ref="A19" authorId="0" shapeId="0">
      <text>
        <r>
          <rPr>
            <b/>
            <sz val="8"/>
            <color indexed="81"/>
            <rFont val="Tahoma"/>
            <family val="2"/>
          </rPr>
          <t>Dante Zapata:</t>
        </r>
        <r>
          <rPr>
            <sz val="8"/>
            <color indexed="81"/>
            <rFont val="Tahoma"/>
            <family val="2"/>
          </rPr>
          <t xml:space="preserve">
Período 97-98 Fenómeno El Niño</t>
        </r>
      </text>
    </comment>
    <comment ref="A20" authorId="0" shapeId="0">
      <text>
        <r>
          <rPr>
            <b/>
            <sz val="8"/>
            <color indexed="81"/>
            <rFont val="Tahoma"/>
            <family val="2"/>
          </rPr>
          <t>Dante Zapata:</t>
        </r>
        <r>
          <rPr>
            <sz val="8"/>
            <color indexed="81"/>
            <rFont val="Tahoma"/>
            <family val="2"/>
          </rPr>
          <t xml:space="preserve">
Período 97-98 Fenómeno El Niño</t>
        </r>
      </text>
    </comment>
    <comment ref="E25" authorId="0" shapeId="0">
      <text>
        <r>
          <rPr>
            <b/>
            <sz val="8"/>
            <color indexed="81"/>
            <rFont val="Tahoma"/>
            <family val="2"/>
          </rPr>
          <t>Dante Zapata:</t>
        </r>
        <r>
          <rPr>
            <sz val="8"/>
            <color indexed="81"/>
            <rFont val="Tahoma"/>
            <family val="2"/>
          </rPr>
          <t xml:space="preserve">
</t>
        </r>
        <r>
          <rPr>
            <sz val="12"/>
            <color indexed="81"/>
            <rFont val="Tahoma"/>
            <family val="2"/>
          </rPr>
          <t>Incluye 429.480 MWh
Peaje a la EPESF</t>
        </r>
      </text>
    </comment>
    <comment ref="F25" authorId="0" shapeId="0">
      <text>
        <r>
          <rPr>
            <b/>
            <sz val="8"/>
            <color indexed="81"/>
            <rFont val="Tahoma"/>
            <family val="2"/>
          </rPr>
          <t>Dante Zapata:</t>
        </r>
        <r>
          <rPr>
            <sz val="8"/>
            <color indexed="81"/>
            <rFont val="Tahoma"/>
            <family val="2"/>
          </rPr>
          <t xml:space="preserve">
</t>
        </r>
        <r>
          <rPr>
            <sz val="12"/>
            <color indexed="81"/>
            <rFont val="Tahoma"/>
            <family val="2"/>
          </rPr>
          <t>Incluye 1638.516 MWh
Peaje a la EPESF</t>
        </r>
      </text>
    </comment>
    <comment ref="A37" authorId="0" shapeId="0">
      <text>
        <r>
          <rPr>
            <b/>
            <sz val="8"/>
            <color indexed="81"/>
            <rFont val="Tahoma"/>
            <family val="2"/>
          </rPr>
          <t>Dante Zapata:</t>
        </r>
        <r>
          <rPr>
            <sz val="8"/>
            <color indexed="81"/>
            <rFont val="Tahoma"/>
            <family val="2"/>
          </rPr>
          <t xml:space="preserve">
Péríodo 82-83 Fenómeno el Niño</t>
        </r>
      </text>
    </comment>
    <comment ref="A51" authorId="0" shapeId="0">
      <text>
        <r>
          <rPr>
            <b/>
            <sz val="8"/>
            <color indexed="81"/>
            <rFont val="Tahoma"/>
            <family val="2"/>
          </rPr>
          <t>Dante Zapata:</t>
        </r>
        <r>
          <rPr>
            <sz val="8"/>
            <color indexed="81"/>
            <rFont val="Tahoma"/>
            <family val="2"/>
          </rPr>
          <t xml:space="preserve">
Período 97-98 Fenómeno El Niño</t>
        </r>
      </text>
    </comment>
    <comment ref="A52" authorId="0" shapeId="0">
      <text>
        <r>
          <rPr>
            <b/>
            <sz val="8"/>
            <color indexed="81"/>
            <rFont val="Tahoma"/>
            <family val="2"/>
          </rPr>
          <t>Dante Zapata:</t>
        </r>
        <r>
          <rPr>
            <sz val="8"/>
            <color indexed="81"/>
            <rFont val="Tahoma"/>
            <family val="2"/>
          </rPr>
          <t xml:space="preserve">
Período 97-98 Fenómeno El Niño</t>
        </r>
      </text>
    </comment>
    <comment ref="E80" authorId="0" shapeId="0">
      <text>
        <r>
          <rPr>
            <b/>
            <sz val="8"/>
            <color indexed="81"/>
            <rFont val="Tahoma"/>
            <family val="2"/>
          </rPr>
          <t>Dante Zapata:</t>
        </r>
        <r>
          <rPr>
            <sz val="8"/>
            <color indexed="81"/>
            <rFont val="Tahoma"/>
            <family val="2"/>
          </rPr>
          <t xml:space="preserve">
</t>
        </r>
        <r>
          <rPr>
            <sz val="12"/>
            <color indexed="81"/>
            <rFont val="Tahoma"/>
            <family val="2"/>
          </rPr>
          <t>Incluye 429.480 MWh
Peaje a la EPESF</t>
        </r>
      </text>
    </comment>
    <comment ref="F80" authorId="0" shapeId="0">
      <text>
        <r>
          <rPr>
            <b/>
            <sz val="8"/>
            <color indexed="81"/>
            <rFont val="Tahoma"/>
            <family val="2"/>
          </rPr>
          <t>Dante Zapata:</t>
        </r>
        <r>
          <rPr>
            <sz val="8"/>
            <color indexed="81"/>
            <rFont val="Tahoma"/>
            <family val="2"/>
          </rPr>
          <t xml:space="preserve">
</t>
        </r>
        <r>
          <rPr>
            <sz val="12"/>
            <color indexed="81"/>
            <rFont val="Tahoma"/>
            <family val="2"/>
          </rPr>
          <t>Incluye 1638.516 MWh
Peaje a la EPESF</t>
        </r>
      </text>
    </comment>
    <comment ref="F103" authorId="0" shapeId="0">
      <text>
        <r>
          <rPr>
            <b/>
            <sz val="8"/>
            <color indexed="81"/>
            <rFont val="Tahoma"/>
            <family val="2"/>
          </rPr>
          <t>Dante Zapata:</t>
        </r>
        <r>
          <rPr>
            <sz val="8"/>
            <color indexed="81"/>
            <rFont val="Tahoma"/>
            <family val="2"/>
          </rPr>
          <t xml:space="preserve">
</t>
        </r>
        <r>
          <rPr>
            <sz val="12"/>
            <color indexed="81"/>
            <rFont val="Tahoma"/>
            <family val="2"/>
          </rPr>
          <t>A partir de May/03 Wall_Mart pasa de GUMA a GUME</t>
        </r>
      </text>
    </comment>
    <comment ref="L107" authorId="1" shapeId="0">
      <text>
        <r>
          <rPr>
            <b/>
            <sz val="8"/>
            <color indexed="81"/>
            <rFont val="Tahoma"/>
            <family val="2"/>
          </rPr>
          <t>Dante:</t>
        </r>
        <r>
          <rPr>
            <sz val="8"/>
            <color indexed="81"/>
            <rFont val="Tahoma"/>
            <family val="2"/>
          </rPr>
          <t xml:space="preserve">
Se incorpora el GUMA UNILEVER de GUALEGUAYCHU</t>
        </r>
      </text>
    </comment>
    <comment ref="F126" authorId="0" shapeId="0">
      <text>
        <r>
          <rPr>
            <b/>
            <sz val="8"/>
            <color indexed="81"/>
            <rFont val="Tahoma"/>
            <family val="2"/>
          </rPr>
          <t>Dante Zapata:</t>
        </r>
        <r>
          <rPr>
            <sz val="8"/>
            <color indexed="81"/>
            <rFont val="Tahoma"/>
            <family val="2"/>
          </rPr>
          <t xml:space="preserve">
</t>
        </r>
        <r>
          <rPr>
            <sz val="12"/>
            <color indexed="81"/>
            <rFont val="Tahoma"/>
            <family val="2"/>
          </rPr>
          <t>A partir de May/03 Wall_Mart pasa de GUMA a GUME</t>
        </r>
      </text>
    </comment>
    <comment ref="F239" authorId="0" shapeId="0">
      <text>
        <r>
          <rPr>
            <b/>
            <sz val="8"/>
            <color indexed="81"/>
            <rFont val="Tahoma"/>
            <family val="2"/>
          </rPr>
          <t>Dante Zapata:</t>
        </r>
        <r>
          <rPr>
            <sz val="8"/>
            <color indexed="81"/>
            <rFont val="Tahoma"/>
            <family val="2"/>
          </rPr>
          <t xml:space="preserve">
</t>
        </r>
        <r>
          <rPr>
            <sz val="14"/>
            <color indexed="81"/>
            <rFont val="Tahoma"/>
            <family val="2"/>
          </rPr>
          <t>A partir de May/03 GUME</t>
        </r>
      </text>
    </comment>
    <comment ref="L366" authorId="0" shapeId="0">
      <text>
        <r>
          <rPr>
            <b/>
            <sz val="8"/>
            <color indexed="81"/>
            <rFont val="Tahoma"/>
            <family val="2"/>
          </rPr>
          <t>Dante Zapata:</t>
        </r>
        <r>
          <rPr>
            <sz val="8"/>
            <color indexed="81"/>
            <rFont val="Tahoma"/>
            <family val="2"/>
          </rPr>
          <t xml:space="preserve">
273.696</t>
        </r>
      </text>
    </comment>
  </commentList>
</comments>
</file>

<file path=xl/sharedStrings.xml><?xml version="1.0" encoding="utf-8"?>
<sst xmlns="http://schemas.openxmlformats.org/spreadsheetml/2006/main" count="576" uniqueCount="50">
  <si>
    <t>EDEERSA</t>
  </si>
  <si>
    <t>FABA</t>
  </si>
  <si>
    <t>NESTLE</t>
  </si>
  <si>
    <t>Masisa</t>
  </si>
  <si>
    <t>Concordia</t>
  </si>
  <si>
    <t>ene</t>
  </si>
  <si>
    <t>feb</t>
  </si>
  <si>
    <t>mar</t>
  </si>
  <si>
    <t>abr</t>
  </si>
  <si>
    <t>may</t>
  </si>
  <si>
    <t>jun</t>
  </si>
  <si>
    <t>jul</t>
  </si>
  <si>
    <t>ago</t>
  </si>
  <si>
    <t>sep</t>
  </si>
  <si>
    <t>oct</t>
  </si>
  <si>
    <t>nov</t>
  </si>
  <si>
    <t>dic</t>
  </si>
  <si>
    <t>Total</t>
  </si>
  <si>
    <t>WALL-MART</t>
  </si>
  <si>
    <t>Gumas</t>
  </si>
  <si>
    <t>Gumes</t>
  </si>
  <si>
    <t>Peaje</t>
  </si>
  <si>
    <t>PAPELERA</t>
  </si>
  <si>
    <t>Resto</t>
  </si>
  <si>
    <t>Energías</t>
  </si>
  <si>
    <t>Unidad [MWh]</t>
  </si>
  <si>
    <t>Serie de Peajes con T3 Incluidos</t>
  </si>
  <si>
    <t>Jurisdicción Entre Ríos</t>
  </si>
  <si>
    <t>En esta serie esta conformada por los clientes que fueron T3 y pasaron a peaje. (a Oct01)</t>
  </si>
  <si>
    <t>En Nov01 se agrega Puerto Diamante</t>
  </si>
  <si>
    <t>Var % Anual</t>
  </si>
  <si>
    <t>Energías Var %</t>
  </si>
  <si>
    <t>Gumas-Distribuidores</t>
  </si>
  <si>
    <t>Gualeguaychú</t>
  </si>
  <si>
    <t>Peaje Compartido</t>
  </si>
  <si>
    <t>Entre Ríos</t>
  </si>
  <si>
    <t>Esta serie esta conformada por los clientes que fueron T3 y pasaron a peaje. (a Oct01)</t>
  </si>
  <si>
    <t>EDEERSA Dte (Feb01_Abr02 Descontado Peaje Compartido )</t>
  </si>
  <si>
    <t>Var%Anual</t>
  </si>
  <si>
    <t>ENERSA</t>
  </si>
  <si>
    <t>Unilever</t>
  </si>
  <si>
    <t>SADEPAN (hasta mar/2009 facturado ENERSA)</t>
  </si>
  <si>
    <t>Estimación basada en OPEN SGC</t>
  </si>
  <si>
    <t>Cooperativa</t>
  </si>
  <si>
    <t>Distribuidor (salida Set)</t>
  </si>
  <si>
    <t>LP</t>
  </si>
  <si>
    <r>
      <t xml:space="preserve">ENERSA     </t>
    </r>
    <r>
      <rPr>
        <b/>
        <i/>
        <sz val="11"/>
        <rFont val="Calibri"/>
        <family val="2"/>
        <scheme val="minor"/>
      </rPr>
      <t>DTE (Feb01_Abr02 Incluye Peaje Compartido)</t>
    </r>
  </si>
  <si>
    <t>Año</t>
  </si>
  <si>
    <t>Total distribuidor (salida Set)</t>
  </si>
  <si>
    <t>Demandas de energía anuales (GWh)</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</si>
</sst>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 #,##0_-;_-* &quot;-&quot;_-;_-@_-"/>
    <numFmt numFmtId="165" formatCode="_-* #,##0.00_-;\-* #,##0.00_-;_-* &quot;-&quot;??_-;_-@_-"/>
    <numFmt numFmtId="166" formatCode="_-* #,##0_-;\-* #,##0_-;_-* &quot;-&quot;??_-;_-@_-"/>
    <numFmt numFmtId="167" formatCode="0.0%"/>
    <numFmt numFmtId="168" formatCode="#,##0.0"/>
    <numFmt numFmtId="169" formatCode="#,##0.000"/>
    <numFmt numFmtId="170" formatCode="_-* #,##0.00000_-;\-* #,##0.00000_-;_-* &quot;-&quot;??_-;_-@_-"/>
    <numFmt numFmtId="171" formatCode="_ * #,##0_ ;_ * \-#,##0_ ;_ * &quot;-&quot;???_ ;_ @_ "/>
    <numFmt numFmtId="172" formatCode="#,##0.00000"/>
    <numFmt numFmtId="173" formatCode="#,##0.000000"/>
  </numFmts>
  <fonts count="30" x14ac:knownFonts="1">
    <font>
      <sz val="10"/>
      <name val="Arial"/>
    </font>
    <font>
      <sz val="10"/>
      <name val="Arial"/>
      <family val="2"/>
    </font>
    <font>
      <sz val="11"/>
      <name val="Arial"/>
      <family val="2"/>
    </font>
    <font>
      <b/>
      <i/>
      <sz val="14"/>
      <name val="Arial"/>
      <family val="2"/>
    </font>
    <font>
      <i/>
      <sz val="12"/>
      <name val="Arial"/>
      <family val="2"/>
    </font>
    <font>
      <b/>
      <i/>
      <sz val="16"/>
      <name val="Arial"/>
      <family val="2"/>
    </font>
    <font>
      <sz val="11"/>
      <color indexed="8"/>
      <name val="Arial"/>
      <family val="2"/>
    </font>
    <font>
      <sz val="11"/>
      <color indexed="10"/>
      <name val="Arial"/>
      <family val="2"/>
    </font>
    <font>
      <b/>
      <sz val="11"/>
      <color indexed="10"/>
      <name val="Arial"/>
      <family val="2"/>
    </font>
    <font>
      <sz val="8"/>
      <color indexed="81"/>
      <name val="Tahoma"/>
      <family val="2"/>
    </font>
    <font>
      <b/>
      <sz val="8"/>
      <color indexed="81"/>
      <name val="Tahoma"/>
      <family val="2"/>
    </font>
    <font>
      <sz val="14"/>
      <color indexed="81"/>
      <name val="Tahoma"/>
      <family val="2"/>
    </font>
    <font>
      <sz val="12"/>
      <color indexed="81"/>
      <name val="Tahoma"/>
      <family val="2"/>
    </font>
    <font>
      <sz val="11"/>
      <color indexed="12"/>
      <name val="Arial"/>
      <family val="2"/>
    </font>
    <font>
      <b/>
      <sz val="10"/>
      <name val="Arial"/>
      <family val="2"/>
    </font>
    <font>
      <sz val="9"/>
      <color indexed="81"/>
      <name val="Tahoma"/>
      <family val="2"/>
    </font>
    <font>
      <b/>
      <sz val="9"/>
      <color indexed="81"/>
      <name val="Tahoma"/>
      <family val="2"/>
    </font>
    <font>
      <b/>
      <sz val="14"/>
      <name val="Arial"/>
      <family val="2"/>
    </font>
    <font>
      <sz val="11"/>
      <color rgb="FFFF0000"/>
      <name val="Calibri"/>
      <family val="2"/>
      <scheme val="minor"/>
    </font>
    <font>
      <b/>
      <i/>
      <sz val="16"/>
      <name val="Calibri"/>
      <family val="2"/>
      <scheme val="minor"/>
    </font>
    <font>
      <sz val="11"/>
      <name val="Calibri"/>
      <family val="2"/>
      <scheme val="minor"/>
    </font>
    <font>
      <sz val="10"/>
      <name val="Calibri"/>
      <family val="2"/>
      <scheme val="minor"/>
    </font>
    <font>
      <b/>
      <sz val="11"/>
      <color rgb="FFFF0000"/>
      <name val="Calibri"/>
      <family val="2"/>
      <scheme val="minor"/>
    </font>
    <font>
      <b/>
      <i/>
      <sz val="14"/>
      <name val="Calibri"/>
      <family val="2"/>
      <scheme val="minor"/>
    </font>
    <font>
      <b/>
      <sz val="11"/>
      <color indexed="10"/>
      <name val="Calibri"/>
      <family val="2"/>
      <scheme val="minor"/>
    </font>
    <font>
      <b/>
      <sz val="11"/>
      <name val="Calibri"/>
      <family val="2"/>
      <scheme val="minor"/>
    </font>
    <font>
      <b/>
      <i/>
      <sz val="11"/>
      <name val="Calibri"/>
      <family val="2"/>
      <scheme val="minor"/>
    </font>
    <font>
      <sz val="11"/>
      <color indexed="8"/>
      <name val="Calibri"/>
      <family val="2"/>
      <scheme val="minor"/>
    </font>
    <font>
      <b/>
      <sz val="10"/>
      <color rgb="FFFF0000"/>
      <name val="Calibri"/>
      <family val="2"/>
      <scheme val="minor"/>
    </font>
    <font>
      <b/>
      <sz val="14"/>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2" fillId="0" borderId="0" xfId="0" applyFont="1"/>
    <xf numFmtId="0" fontId="2" fillId="0" borderId="0" xfId="0" applyFont="1" applyAlignment="1">
      <alignment horizontal="center"/>
    </xf>
    <xf numFmtId="166" fontId="2" fillId="0" borderId="0" xfId="1" applyNumberFormat="1" applyFont="1"/>
    <xf numFmtId="3" fontId="2" fillId="0" borderId="0" xfId="0" applyNumberFormat="1" applyFont="1"/>
    <xf numFmtId="3" fontId="2" fillId="0" borderId="0" xfId="0" applyNumberFormat="1" applyFont="1" applyFill="1"/>
    <xf numFmtId="3" fontId="2" fillId="0" borderId="0" xfId="2" applyNumberFormat="1" applyFont="1" applyFill="1"/>
    <xf numFmtId="3" fontId="2" fillId="0" borderId="0" xfId="0" applyNumberFormat="1" applyFont="1" applyAlignment="1">
      <alignment horizontal="center"/>
    </xf>
    <xf numFmtId="3" fontId="2" fillId="0" borderId="0" xfId="2" applyNumberFormat="1" applyFont="1"/>
    <xf numFmtId="3" fontId="2" fillId="0" borderId="0" xfId="2" applyNumberFormat="1" applyFont="1" applyBorder="1"/>
    <xf numFmtId="3" fontId="2" fillId="0" borderId="0" xfId="2" applyNumberFormat="1" applyFont="1" applyFill="1" applyBorder="1"/>
    <xf numFmtId="3" fontId="2" fillId="0" borderId="0" xfId="1" applyNumberFormat="1" applyFont="1" applyFill="1"/>
    <xf numFmtId="3" fontId="2" fillId="0" borderId="0" xfId="1" applyNumberFormat="1" applyFont="1"/>
    <xf numFmtId="3" fontId="0" fillId="0" borderId="0" xfId="0" applyNumberFormat="1"/>
    <xf numFmtId="0" fontId="2" fillId="0" borderId="0" xfId="0" applyFont="1" applyFill="1"/>
    <xf numFmtId="0" fontId="2" fillId="0" borderId="0" xfId="0" applyFont="1" applyFill="1" applyAlignment="1">
      <alignment horizontal="center"/>
    </xf>
    <xf numFmtId="167" fontId="2" fillId="0" borderId="0" xfId="0" applyNumberFormat="1" applyFont="1" applyFill="1"/>
    <xf numFmtId="164" fontId="2" fillId="0" borderId="0" xfId="0" applyNumberFormat="1" applyFont="1" applyFill="1"/>
    <xf numFmtId="9" fontId="2" fillId="0" borderId="0" xfId="0" applyNumberFormat="1" applyFont="1" applyFill="1"/>
    <xf numFmtId="3" fontId="2" fillId="0" borderId="0" xfId="0" applyNumberFormat="1" applyFont="1" applyAlignment="1">
      <alignment horizontal="right"/>
    </xf>
    <xf numFmtId="169" fontId="2" fillId="0" borderId="0" xfId="0" applyNumberFormat="1" applyFont="1" applyAlignment="1">
      <alignment horizontal="center"/>
    </xf>
    <xf numFmtId="9" fontId="2" fillId="0" borderId="0" xfId="3" applyFont="1" applyAlignment="1">
      <alignment horizontal="center"/>
    </xf>
    <xf numFmtId="167" fontId="2" fillId="0" borderId="0" xfId="3"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applyAlignment="1">
      <alignment horizontal="center"/>
    </xf>
    <xf numFmtId="3" fontId="2" fillId="0" borderId="2" xfId="0" applyNumberFormat="1" applyFont="1" applyBorder="1" applyAlignment="1">
      <alignment horizontal="center"/>
    </xf>
    <xf numFmtId="3" fontId="2" fillId="0" borderId="2" xfId="0" applyNumberFormat="1" applyFont="1" applyBorder="1" applyAlignment="1">
      <alignment horizontal="right"/>
    </xf>
    <xf numFmtId="3" fontId="2" fillId="0" borderId="2" xfId="2" applyNumberFormat="1" applyFont="1" applyBorder="1"/>
    <xf numFmtId="0" fontId="2" fillId="0" borderId="2" xfId="0" applyFont="1" applyBorder="1" applyAlignment="1">
      <alignment horizontal="center"/>
    </xf>
    <xf numFmtId="3" fontId="2" fillId="0" borderId="0" xfId="0" applyNumberFormat="1" applyFont="1" applyBorder="1" applyAlignment="1">
      <alignment horizontal="center"/>
    </xf>
    <xf numFmtId="3" fontId="2" fillId="0" borderId="0" xfId="0" applyNumberFormat="1" applyFont="1" applyBorder="1" applyAlignment="1">
      <alignment horizontal="right"/>
    </xf>
    <xf numFmtId="167" fontId="2" fillId="0" borderId="0" xfId="3" applyNumberFormat="1" applyFont="1" applyBorder="1" applyAlignment="1">
      <alignment horizontal="center"/>
    </xf>
    <xf numFmtId="3" fontId="2" fillId="0" borderId="3" xfId="0" applyNumberFormat="1" applyFont="1" applyBorder="1" applyAlignment="1">
      <alignment horizontal="center"/>
    </xf>
    <xf numFmtId="3" fontId="2" fillId="0" borderId="3" xfId="2" applyNumberFormat="1" applyFont="1" applyFill="1" applyBorder="1"/>
    <xf numFmtId="167" fontId="2" fillId="0" borderId="3" xfId="3" applyNumberFormat="1" applyFont="1" applyBorder="1" applyAlignment="1">
      <alignment horizontal="center"/>
    </xf>
    <xf numFmtId="0" fontId="3" fillId="0" borderId="0" xfId="0" applyFont="1" applyAlignment="1">
      <alignment horizontal="left"/>
    </xf>
    <xf numFmtId="0" fontId="4" fillId="0" borderId="0" xfId="0" applyFont="1" applyFill="1"/>
    <xf numFmtId="0" fontId="5" fillId="0" borderId="0" xfId="0" applyFont="1" applyAlignment="1">
      <alignment horizontal="left"/>
    </xf>
    <xf numFmtId="9" fontId="2" fillId="0" borderId="0" xfId="3" applyFont="1" applyFill="1"/>
    <xf numFmtId="167" fontId="2" fillId="0" borderId="0" xfId="3" applyNumberFormat="1" applyFont="1" applyFill="1"/>
    <xf numFmtId="167" fontId="2" fillId="0" borderId="0" xfId="3" applyNumberFormat="1" applyFont="1" applyBorder="1" applyAlignment="1">
      <alignment horizontal="right"/>
    </xf>
    <xf numFmtId="167" fontId="2" fillId="0" borderId="0" xfId="3" applyNumberFormat="1" applyFont="1" applyBorder="1"/>
    <xf numFmtId="167" fontId="2" fillId="0" borderId="0" xfId="3" applyNumberFormat="1" applyFont="1" applyFill="1" applyBorder="1" applyAlignment="1">
      <alignment horizontal="right"/>
    </xf>
    <xf numFmtId="167" fontId="2" fillId="0" borderId="0" xfId="3" applyNumberFormat="1" applyFont="1" applyFill="1" applyBorder="1"/>
    <xf numFmtId="167" fontId="2" fillId="0" borderId="3" xfId="3" applyNumberFormat="1" applyFont="1" applyFill="1" applyBorder="1"/>
    <xf numFmtId="167" fontId="2" fillId="0" borderId="0" xfId="2" applyNumberFormat="1" applyFont="1" applyFill="1" applyBorder="1"/>
    <xf numFmtId="167" fontId="2" fillId="0" borderId="0" xfId="0" applyNumberFormat="1" applyFont="1" applyAlignment="1">
      <alignment horizontal="center"/>
    </xf>
    <xf numFmtId="167" fontId="2" fillId="0" borderId="1" xfId="0" applyNumberFormat="1" applyFont="1" applyBorder="1" applyAlignment="1">
      <alignment horizontal="center"/>
    </xf>
    <xf numFmtId="167" fontId="2" fillId="0" borderId="2" xfId="0" applyNumberFormat="1" applyFont="1" applyBorder="1" applyAlignment="1">
      <alignment horizontal="right"/>
    </xf>
    <xf numFmtId="167" fontId="2" fillId="0" borderId="2" xfId="2" applyNumberFormat="1" applyFont="1" applyBorder="1"/>
    <xf numFmtId="167" fontId="2" fillId="0" borderId="0" xfId="2" applyNumberFormat="1" applyFont="1" applyFill="1"/>
    <xf numFmtId="167" fontId="2" fillId="0" borderId="0" xfId="0" applyNumberFormat="1" applyFont="1"/>
    <xf numFmtId="167" fontId="2" fillId="0" borderId="0" xfId="2" applyNumberFormat="1" applyFont="1"/>
    <xf numFmtId="167" fontId="0" fillId="0" borderId="0" xfId="0" applyNumberFormat="1"/>
    <xf numFmtId="166" fontId="2" fillId="0" borderId="0" xfId="1" applyNumberFormat="1" applyFont="1" applyFill="1"/>
    <xf numFmtId="17" fontId="2" fillId="0" borderId="0" xfId="0" applyNumberFormat="1" applyFont="1" applyAlignment="1">
      <alignment horizontal="center"/>
    </xf>
    <xf numFmtId="0" fontId="7" fillId="0" borderId="0" xfId="0" applyFont="1" applyAlignment="1">
      <alignment horizontal="center"/>
    </xf>
    <xf numFmtId="169" fontId="2" fillId="0" borderId="0" xfId="0" applyNumberFormat="1" applyFont="1"/>
    <xf numFmtId="169" fontId="2" fillId="0" borderId="0" xfId="2" applyNumberFormat="1" applyFont="1" applyFill="1" applyBorder="1"/>
    <xf numFmtId="3" fontId="6" fillId="0" borderId="0" xfId="2" applyNumberFormat="1" applyFont="1" applyFill="1" applyBorder="1"/>
    <xf numFmtId="0" fontId="2" fillId="0" borderId="0" xfId="0" applyFont="1" applyFill="1" applyBorder="1"/>
    <xf numFmtId="169" fontId="2" fillId="0" borderId="0" xfId="2" applyNumberFormat="1" applyFont="1" applyFill="1"/>
    <xf numFmtId="0" fontId="2" fillId="0" borderId="3" xfId="0" applyFont="1" applyBorder="1" applyAlignment="1">
      <alignment horizontal="center"/>
    </xf>
    <xf numFmtId="3" fontId="2" fillId="0" borderId="2" xfId="0" applyNumberFormat="1" applyFont="1" applyBorder="1"/>
    <xf numFmtId="0" fontId="2" fillId="0" borderId="2" xfId="0" applyFont="1" applyBorder="1"/>
    <xf numFmtId="3" fontId="2" fillId="0" borderId="3" xfId="0" applyNumberFormat="1" applyFont="1" applyBorder="1"/>
    <xf numFmtId="171" fontId="2" fillId="0" borderId="0" xfId="2" applyNumberFormat="1" applyFont="1" applyFill="1" applyBorder="1"/>
    <xf numFmtId="171" fontId="2" fillId="2" borderId="0" xfId="2" applyNumberFormat="1" applyFont="1" applyFill="1" applyBorder="1"/>
    <xf numFmtId="171" fontId="13" fillId="0" borderId="0" xfId="2" applyNumberFormat="1" applyFont="1" applyFill="1" applyBorder="1"/>
    <xf numFmtId="0" fontId="3" fillId="0" borderId="0" xfId="0" applyFont="1" applyBorder="1" applyAlignment="1">
      <alignment horizontal="left"/>
    </xf>
    <xf numFmtId="3" fontId="2" fillId="0" borderId="0" xfId="0" applyNumberFormat="1" applyFont="1" applyBorder="1"/>
    <xf numFmtId="0" fontId="2" fillId="0" borderId="0" xfId="0" applyFont="1" applyBorder="1"/>
    <xf numFmtId="0" fontId="2" fillId="0" borderId="0" xfId="0" applyFont="1" applyBorder="1" applyAlignment="1">
      <alignment horizontal="center"/>
    </xf>
    <xf numFmtId="167" fontId="2" fillId="0" borderId="0" xfId="0" applyNumberFormat="1" applyFont="1" applyBorder="1" applyAlignment="1">
      <alignment horizontal="center"/>
    </xf>
    <xf numFmtId="171" fontId="2" fillId="0" borderId="0" xfId="0" applyNumberFormat="1" applyFont="1" applyBorder="1"/>
    <xf numFmtId="0" fontId="13" fillId="0" borderId="0" xfId="0" applyFont="1" applyBorder="1"/>
    <xf numFmtId="172" fontId="2" fillId="0" borderId="0" xfId="0" applyNumberFormat="1" applyFont="1" applyBorder="1"/>
    <xf numFmtId="3" fontId="2" fillId="0" borderId="0" xfId="1" applyNumberFormat="1" applyFont="1" applyBorder="1"/>
    <xf numFmtId="9" fontId="2" fillId="0" borderId="0" xfId="3" applyFont="1" applyBorder="1"/>
    <xf numFmtId="167" fontId="8" fillId="0" borderId="3" xfId="3" applyNumberFormat="1" applyFont="1" applyBorder="1" applyAlignment="1">
      <alignment horizontal="center"/>
    </xf>
    <xf numFmtId="17" fontId="2" fillId="0" borderId="0" xfId="0" applyNumberFormat="1" applyFont="1" applyBorder="1" applyAlignment="1">
      <alignment horizontal="center"/>
    </xf>
    <xf numFmtId="0" fontId="7" fillId="0" borderId="0" xfId="0" applyFont="1" applyBorder="1" applyAlignment="1">
      <alignment horizontal="center"/>
    </xf>
    <xf numFmtId="167" fontId="8" fillId="0" borderId="0" xfId="3" applyNumberFormat="1" applyFont="1" applyBorder="1" applyAlignment="1">
      <alignment horizontal="center"/>
    </xf>
    <xf numFmtId="0" fontId="14" fillId="0" borderId="0" xfId="0" applyFont="1"/>
    <xf numFmtId="10" fontId="8" fillId="0" borderId="0" xfId="3" applyNumberFormat="1" applyFont="1" applyBorder="1" applyAlignment="1">
      <alignment horizontal="center"/>
    </xf>
    <xf numFmtId="3" fontId="6" fillId="3" borderId="0" xfId="2" applyNumberFormat="1" applyFont="1" applyFill="1" applyBorder="1"/>
    <xf numFmtId="1" fontId="2" fillId="0" borderId="0" xfId="0" applyNumberFormat="1" applyFont="1" applyBorder="1" applyAlignment="1">
      <alignment horizontal="center"/>
    </xf>
    <xf numFmtId="0" fontId="1" fillId="0" borderId="0" xfId="0" applyFont="1"/>
    <xf numFmtId="0" fontId="17" fillId="0" borderId="0" xfId="0" applyFont="1"/>
    <xf numFmtId="0" fontId="19" fillId="0" borderId="0" xfId="0" applyFont="1" applyAlignment="1">
      <alignment horizontal="left"/>
    </xf>
    <xf numFmtId="3" fontId="20" fillId="0" borderId="0" xfId="0" applyNumberFormat="1" applyFont="1"/>
    <xf numFmtId="0" fontId="20" fillId="0" borderId="0" xfId="0" applyFont="1"/>
    <xf numFmtId="0" fontId="20" fillId="0" borderId="0" xfId="0" applyFont="1" applyAlignment="1">
      <alignment horizontal="center"/>
    </xf>
    <xf numFmtId="169" fontId="20" fillId="0" borderId="0" xfId="0" applyNumberFormat="1" applyFont="1" applyAlignment="1">
      <alignment horizontal="center"/>
    </xf>
    <xf numFmtId="0" fontId="23" fillId="0" borderId="0" xfId="0" applyFont="1" applyAlignment="1">
      <alignment horizontal="left"/>
    </xf>
    <xf numFmtId="3" fontId="20" fillId="0" borderId="1" xfId="0" applyNumberFormat="1" applyFont="1" applyBorder="1" applyAlignment="1">
      <alignment horizontal="center"/>
    </xf>
    <xf numFmtId="0" fontId="20" fillId="0" borderId="1" xfId="0" applyFont="1" applyBorder="1" applyAlignment="1">
      <alignment horizontal="center"/>
    </xf>
    <xf numFmtId="3" fontId="20" fillId="0" borderId="0" xfId="0" applyNumberFormat="1" applyFont="1" applyAlignment="1">
      <alignment horizontal="center"/>
    </xf>
    <xf numFmtId="3" fontId="20" fillId="0" borderId="0" xfId="0" applyNumberFormat="1" applyFont="1" applyBorder="1" applyAlignment="1">
      <alignment horizontal="center"/>
    </xf>
    <xf numFmtId="3" fontId="20" fillId="0" borderId="0" xfId="0" applyNumberFormat="1" applyFont="1" applyBorder="1" applyAlignment="1">
      <alignment horizontal="right"/>
    </xf>
    <xf numFmtId="3" fontId="20" fillId="0" borderId="0" xfId="2" applyNumberFormat="1" applyFont="1" applyBorder="1"/>
    <xf numFmtId="167" fontId="20" fillId="0" borderId="0" xfId="3" applyNumberFormat="1" applyFont="1" applyBorder="1" applyAlignment="1">
      <alignment horizontal="center"/>
    </xf>
    <xf numFmtId="3" fontId="20" fillId="0" borderId="0" xfId="2" applyNumberFormat="1" applyFont="1" applyFill="1" applyBorder="1"/>
    <xf numFmtId="167" fontId="20" fillId="0" borderId="0" xfId="3" applyNumberFormat="1" applyFont="1" applyFill="1" applyBorder="1"/>
    <xf numFmtId="0" fontId="20" fillId="0" borderId="0" xfId="0" applyFont="1" applyBorder="1" applyAlignment="1">
      <alignment horizontal="center"/>
    </xf>
    <xf numFmtId="3" fontId="20" fillId="0" borderId="3" xfId="0" applyNumberFormat="1" applyFont="1" applyBorder="1" applyAlignment="1">
      <alignment horizontal="center"/>
    </xf>
    <xf numFmtId="3" fontId="20" fillId="0" borderId="3" xfId="2" applyNumberFormat="1" applyFont="1" applyFill="1" applyBorder="1"/>
    <xf numFmtId="167" fontId="24" fillId="0" borderId="3" xfId="3" applyNumberFormat="1" applyFont="1" applyBorder="1" applyAlignment="1">
      <alignment horizontal="center"/>
    </xf>
    <xf numFmtId="169" fontId="20" fillId="0" borderId="0" xfId="2" applyNumberFormat="1" applyFont="1" applyFill="1" applyBorder="1"/>
    <xf numFmtId="166" fontId="20" fillId="0" borderId="0" xfId="1" applyNumberFormat="1" applyFont="1" applyFill="1" applyBorder="1"/>
    <xf numFmtId="167" fontId="20" fillId="0" borderId="0" xfId="3" applyNumberFormat="1" applyFont="1" applyAlignment="1">
      <alignment horizontal="center"/>
    </xf>
    <xf numFmtId="0" fontId="21" fillId="0" borderId="0" xfId="0" applyFont="1"/>
    <xf numFmtId="168" fontId="20" fillId="0" borderId="0" xfId="0" applyNumberFormat="1" applyFont="1" applyAlignment="1">
      <alignment horizontal="center"/>
    </xf>
    <xf numFmtId="10" fontId="20" fillId="0" borderId="0" xfId="3" applyNumberFormat="1" applyFont="1" applyAlignment="1">
      <alignment horizontal="center"/>
    </xf>
    <xf numFmtId="3" fontId="20" fillId="0" borderId="0" xfId="2" applyNumberFormat="1" applyFont="1"/>
    <xf numFmtId="3" fontId="20" fillId="0" borderId="0" xfId="2" applyNumberFormat="1" applyFont="1" applyFill="1"/>
    <xf numFmtId="3" fontId="27" fillId="0" borderId="0" xfId="2" applyNumberFormat="1" applyFont="1" applyFill="1" applyBorder="1"/>
    <xf numFmtId="0" fontId="20" fillId="0" borderId="0" xfId="0" applyFont="1" applyBorder="1"/>
    <xf numFmtId="3" fontId="18" fillId="0" borderId="3" xfId="2" applyNumberFormat="1" applyFont="1" applyFill="1" applyBorder="1"/>
    <xf numFmtId="4" fontId="20" fillId="0" borderId="0" xfId="2" applyNumberFormat="1" applyFont="1" applyFill="1" applyBorder="1"/>
    <xf numFmtId="4" fontId="20" fillId="0" borderId="0" xfId="2" applyNumberFormat="1" applyFont="1" applyFill="1"/>
    <xf numFmtId="3" fontId="20" fillId="4" borderId="0" xfId="0" applyNumberFormat="1" applyFont="1" applyFill="1"/>
    <xf numFmtId="3" fontId="20" fillId="4" borderId="0" xfId="2" applyNumberFormat="1" applyFont="1" applyFill="1" applyBorder="1"/>
    <xf numFmtId="3" fontId="27" fillId="4" borderId="0" xfId="2" applyNumberFormat="1" applyFont="1" applyFill="1" applyBorder="1"/>
    <xf numFmtId="170" fontId="20" fillId="0" borderId="0" xfId="1" applyNumberFormat="1" applyFont="1" applyFill="1"/>
    <xf numFmtId="166" fontId="20" fillId="0" borderId="0" xfId="1" applyNumberFormat="1" applyFont="1" applyFill="1"/>
    <xf numFmtId="9" fontId="20" fillId="0" borderId="0" xfId="0" applyNumberFormat="1" applyFont="1" applyFill="1" applyAlignment="1">
      <alignment horizontal="center"/>
    </xf>
    <xf numFmtId="167" fontId="20" fillId="0" borderId="0" xfId="3" applyNumberFormat="1" applyFont="1" applyFill="1"/>
    <xf numFmtId="173" fontId="20" fillId="0" borderId="0" xfId="2" applyNumberFormat="1" applyFont="1" applyFill="1"/>
    <xf numFmtId="3" fontId="20" fillId="0" borderId="0" xfId="0" applyNumberFormat="1" applyFont="1" applyFill="1"/>
    <xf numFmtId="3" fontId="20" fillId="6" borderId="3" xfId="2" applyNumberFormat="1" applyFont="1" applyFill="1" applyBorder="1"/>
    <xf numFmtId="167" fontId="22" fillId="0" borderId="7" xfId="3" applyNumberFormat="1" applyFont="1" applyBorder="1" applyAlignment="1">
      <alignment horizontal="center"/>
    </xf>
    <xf numFmtId="0" fontId="25" fillId="0" borderId="6" xfId="0" applyFont="1" applyBorder="1" applyAlignment="1">
      <alignment horizontal="center" vertical="center" wrapText="1"/>
    </xf>
    <xf numFmtId="0" fontId="28" fillId="0" borderId="0" xfId="0" applyFont="1"/>
    <xf numFmtId="3" fontId="20" fillId="0" borderId="0" xfId="0" applyNumberFormat="1" applyFont="1" applyBorder="1"/>
    <xf numFmtId="0" fontId="20" fillId="0" borderId="4" xfId="0" applyFont="1" applyBorder="1"/>
    <xf numFmtId="0" fontId="20" fillId="0" borderId="8" xfId="0" applyFont="1" applyBorder="1"/>
    <xf numFmtId="4" fontId="20" fillId="0" borderId="0" xfId="0" applyNumberFormat="1" applyFont="1" applyBorder="1"/>
    <xf numFmtId="4" fontId="20" fillId="0" borderId="5" xfId="0" applyNumberFormat="1" applyFont="1" applyBorder="1"/>
    <xf numFmtId="4" fontId="20" fillId="6" borderId="0" xfId="0" applyNumberFormat="1" applyFont="1" applyFill="1" applyBorder="1"/>
    <xf numFmtId="4" fontId="20" fillId="6" borderId="5" xfId="0" applyNumberFormat="1" applyFont="1" applyFill="1" applyBorder="1"/>
    <xf numFmtId="3" fontId="20" fillId="0" borderId="7" xfId="2" applyNumberFormat="1" applyFont="1" applyBorder="1"/>
    <xf numFmtId="4" fontId="20" fillId="0" borderId="7" xfId="0" applyNumberFormat="1" applyFont="1" applyBorder="1"/>
    <xf numFmtId="4" fontId="20" fillId="0" borderId="9" xfId="0" applyNumberFormat="1" applyFont="1" applyBorder="1"/>
    <xf numFmtId="0" fontId="29" fillId="5" borderId="10" xfId="0" applyFont="1" applyFill="1" applyBorder="1" applyAlignment="1">
      <alignment horizontal="center"/>
    </xf>
    <xf numFmtId="0" fontId="29" fillId="5" borderId="1" xfId="0" applyFont="1" applyFill="1" applyBorder="1" applyAlignment="1">
      <alignment horizontal="center"/>
    </xf>
    <xf numFmtId="0" fontId="29" fillId="5" borderId="11" xfId="0" applyFont="1" applyFill="1" applyBorder="1" applyAlignment="1">
      <alignment horizontal="center"/>
    </xf>
  </cellXfs>
  <cellStyles count="4">
    <cellStyle name="Millares" xfId="1" builtinId="3"/>
    <cellStyle name="Millares [0]" xfId="2" builtinId="6"/>
    <cellStyle name="Normal" xfId="0" builtinId="0"/>
    <cellStyle name="Porcentaje" xfId="3" builtinId="5"/>
  </cellStyles>
  <dxfs count="0"/>
  <tableStyles count="0" defaultTableStyle="TableStyleMedium9" defaultPivotStyle="PivotStyleLight16"/>
  <colors>
    <mruColors>
      <color rgb="FF00682F"/>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ysClr val="windowText" lastClr="000000"/>
                </a:solidFill>
                <a:latin typeface="+mn-lt"/>
                <a:ea typeface="+mj-ea"/>
                <a:cs typeface="+mj-cs"/>
              </a:defRPr>
            </a:pPr>
            <a:r>
              <a:rPr lang="es-AR">
                <a:latin typeface="+mn-lt"/>
              </a:rPr>
              <a:t>Demandas de energía anuales</a:t>
            </a:r>
          </a:p>
        </c:rich>
      </c:tx>
      <c:layout>
        <c:manualLayout>
          <c:xMode val="edge"/>
          <c:yMode val="edge"/>
          <c:x val="0.39780961170533963"/>
          <c:y val="1.3458723098967826E-2"/>
        </c:manualLayout>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n-lt"/>
              <a:ea typeface="+mj-ea"/>
              <a:cs typeface="+mj-cs"/>
            </a:defRPr>
          </a:pPr>
          <a:endParaRPr lang="es-ES"/>
        </a:p>
      </c:txPr>
    </c:title>
    <c:autoTitleDeleted val="0"/>
    <c:plotArea>
      <c:layout>
        <c:manualLayout>
          <c:layoutTarget val="inner"/>
          <c:xMode val="edge"/>
          <c:yMode val="edge"/>
          <c:x val="0.10608218922690198"/>
          <c:y val="8.9830508474576728E-2"/>
          <c:w val="0.81894331380362784"/>
          <c:h val="0.67491657936152638"/>
        </c:manualLayout>
      </c:layout>
      <c:lineChart>
        <c:grouping val="standard"/>
        <c:varyColors val="0"/>
        <c:ser>
          <c:idx val="2"/>
          <c:order val="2"/>
          <c:tx>
            <c:strRef>
              <c:f>'Totales anuales (GWh)'!$E$3</c:f>
              <c:strCache>
                <c:ptCount val="1"/>
                <c:pt idx="0">
                  <c:v>Cooperativa</c:v>
                </c:pt>
              </c:strCache>
            </c:strRef>
          </c:tx>
          <c:spPr>
            <a:ln w="22225" cap="rnd">
              <a:solidFill>
                <a:srgbClr val="0070C0"/>
              </a:solidFill>
              <a:round/>
            </a:ln>
            <a:effectLst/>
          </c:spPr>
          <c:marker>
            <c:symbol val="circle"/>
            <c:size val="3"/>
            <c:spPr>
              <a:solidFill>
                <a:schemeClr val="lt1"/>
              </a:solidFill>
              <a:ln w="15875">
                <a:solidFill>
                  <a:srgbClr val="0070C0">
                    <a:alpha val="99000"/>
                  </a:srgbClr>
                </a:solidFill>
                <a:round/>
              </a:ln>
              <a:effectLst/>
            </c:spPr>
          </c:marker>
          <c:cat>
            <c:numRef>
              <c:f>'Totales anuales (GWh)'!$B$4:$B$25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'Totales anuales (GWh)'!$E$4:$E$25</c:f>
              <c:numCache>
                <c:formatCode>#,##0.00</c:formatCode>
                <c:ptCount val="22"/>
                <c:pt idx="0">
                  <c:v>2.4060000000000001</c:v>
                </c:pt>
                <c:pt idx="1">
                  <c:v>2.1228000000000002</c:v>
                </c:pt>
                <c:pt idx="2">
                  <c:v>1.8756000000000002</c:v>
                </c:pt>
                <c:pt idx="3">
                  <c:v>2.0076000000000001</c:v>
                </c:pt>
                <c:pt idx="4">
                  <c:v>2.0147999999999997</c:v>
                </c:pt>
                <c:pt idx="5">
                  <c:v>2.4887999999999999</c:v>
                </c:pt>
                <c:pt idx="6">
                  <c:v>3.3</c:v>
                </c:pt>
                <c:pt idx="7">
                  <c:v>4.1235600000000003</c:v>
                </c:pt>
                <c:pt idx="8">
                  <c:v>3.9159600000000001</c:v>
                </c:pt>
                <c:pt idx="9">
                  <c:v>3.1453199999999999</c:v>
                </c:pt>
                <c:pt idx="10">
                  <c:v>3.3355199999999998</c:v>
                </c:pt>
                <c:pt idx="11">
                  <c:v>3.9050400000000001</c:v>
                </c:pt>
                <c:pt idx="12">
                  <c:v>4.1193600000000004</c:v>
                </c:pt>
                <c:pt idx="13">
                  <c:v>4.5599999999999987</c:v>
                </c:pt>
                <c:pt idx="14">
                  <c:v>4.9536000000000007</c:v>
                </c:pt>
                <c:pt idx="15">
                  <c:v>5.4608542380000014</c:v>
                </c:pt>
                <c:pt idx="16">
                  <c:v>5.7570921899999998</c:v>
                </c:pt>
                <c:pt idx="17">
                  <c:v>5.8315964760000032</c:v>
                </c:pt>
                <c:pt idx="18">
                  <c:v>5.8136325060000003</c:v>
                </c:pt>
                <c:pt idx="19">
                  <c:v>5.792128031999999</c:v>
                </c:pt>
                <c:pt idx="20">
                  <c:v>5.5730652120000013</c:v>
                </c:pt>
                <c:pt idx="21">
                  <c:v>5.7381284296427939</c:v>
                </c:pt>
              </c:numCache>
            </c:numRef>
          </c:val>
          <c:smooth val="0"/>
          <c:extLst xmlns:c16r2="http://schemas.microsoft.com/office/drawing/2015/06/chart">
            <c:ext xmlns:c16="http://schemas.microsoft.com/office/drawing/2014/chart" uri="{C3380CC4-5D6E-409C-BE32-E72D297353CC}">
              <c16:uniqueId val="{00000000-1022-4362-9F8B-2A0BDC306D38}"/>
            </c:ext>
          </c:extLst>
        </c:ser>
        <c:ser>
          <c:idx val="3"/>
          <c:order val="3"/>
          <c:tx>
            <c:strRef>
              <c:f>'Totales anuales (GWh)'!$F$3</c:f>
              <c:strCache>
                <c:ptCount val="1"/>
                <c:pt idx="0">
                  <c:v>Distribuidor (salida Set)</c:v>
                </c:pt>
              </c:strCache>
            </c:strRef>
          </c:tx>
          <c:spPr>
            <a:ln w="22225" cap="rnd">
              <a:solidFill>
                <a:schemeClr val="accent6">
                  <a:lumMod val="75000"/>
                </a:schemeClr>
              </a:solidFill>
              <a:round/>
            </a:ln>
            <a:effectLst/>
          </c:spPr>
          <c:marker>
            <c:symbol val="circle"/>
            <c:size val="3"/>
            <c:spPr>
              <a:solidFill>
                <a:schemeClr val="lt1"/>
              </a:solidFill>
              <a:ln w="15875">
                <a:solidFill>
                  <a:schemeClr val="accent6">
                    <a:lumMod val="75000"/>
                  </a:schemeClr>
                </a:solidFill>
                <a:round/>
              </a:ln>
              <a:effectLst/>
            </c:spPr>
          </c:marker>
          <c:cat>
            <c:numRef>
              <c:f>'Totales anuales (GWh)'!$B$4:$B$25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'Totales anuales (GWh)'!$F$4:$F$25</c:f>
              <c:numCache>
                <c:formatCode>#,##0.00</c:formatCode>
                <c:ptCount val="22"/>
                <c:pt idx="0">
                  <c:v>2.6903819158130236</c:v>
                </c:pt>
                <c:pt idx="1">
                  <c:v>2.413888650271633</c:v>
                </c:pt>
                <c:pt idx="2">
                  <c:v>2.1829526916079267</c:v>
                </c:pt>
                <c:pt idx="3">
                  <c:v>2.3257708982076966</c:v>
                </c:pt>
                <c:pt idx="4">
                  <c:v>2.3244449461900838</c:v>
                </c:pt>
                <c:pt idx="5">
                  <c:v>2.8003634983299115</c:v>
                </c:pt>
                <c:pt idx="6">
                  <c:v>3.6359095204061771</c:v>
                </c:pt>
                <c:pt idx="7">
                  <c:v>4.5093167416240325</c:v>
                </c:pt>
                <c:pt idx="8">
                  <c:v>4.3266376905346524</c:v>
                </c:pt>
                <c:pt idx="9">
                  <c:v>3.5985124652558413</c:v>
                </c:pt>
                <c:pt idx="10">
                  <c:v>3.8335248179558032</c:v>
                </c:pt>
                <c:pt idx="11">
                  <c:v>4.4436261350266451</c:v>
                </c:pt>
                <c:pt idx="12">
                  <c:v>4.6903166451594478</c:v>
                </c:pt>
                <c:pt idx="13">
                  <c:v>5.1207815048706946</c:v>
                </c:pt>
                <c:pt idx="14">
                  <c:v>5.5639178397262707</c:v>
                </c:pt>
                <c:pt idx="15">
                  <c:v>6.0954861594228511</c:v>
                </c:pt>
                <c:pt idx="16">
                  <c:v>6.5065247999999993</c:v>
                </c:pt>
                <c:pt idx="17">
                  <c:v>6.6437176800000017</c:v>
                </c:pt>
                <c:pt idx="18">
                  <c:v>6.6924112800000009</c:v>
                </c:pt>
                <c:pt idx="19">
                  <c:v>6.6164569439999967</c:v>
                </c:pt>
                <c:pt idx="20">
                  <c:v>6.4578018600000009</c:v>
                </c:pt>
                <c:pt idx="21">
                  <c:v>6.5327137970535922</c:v>
                </c:pt>
              </c:numCache>
            </c:numRef>
          </c:val>
          <c:smooth val="0"/>
          <c:extLst xmlns:c16r2="http://schemas.microsoft.com/office/drawing/2015/06/chart">
            <c:ext xmlns:c16="http://schemas.microsoft.com/office/drawing/2014/chart" uri="{C3380CC4-5D6E-409C-BE32-E72D297353CC}">
              <c16:uniqueId val="{00000001-1022-4362-9F8B-2A0BDC306D38}"/>
            </c:ext>
          </c:extLst>
        </c:ser>
        <c:ser>
          <c:idx val="4"/>
          <c:order val="4"/>
          <c:tx>
            <c:strRef>
              <c:f>'Totales anuales (GWh)'!$G$3</c:f>
              <c:strCache>
                <c:ptCount val="1"/>
                <c:pt idx="0">
                  <c:v>LP</c:v>
                </c:pt>
              </c:strCache>
            </c:strRef>
          </c:tx>
          <c:spPr>
            <a:ln w="22225" cap="rnd">
              <a:solidFill>
                <a:schemeClr val="accent5"/>
              </a:solidFill>
              <a:round/>
            </a:ln>
            <a:effectLst/>
          </c:spPr>
          <c:marker>
            <c:symbol val="circle"/>
            <c:size val="3"/>
            <c:spPr>
              <a:solidFill>
                <a:schemeClr val="lt1"/>
              </a:solidFill>
              <a:ln w="15875">
                <a:solidFill>
                  <a:schemeClr val="accent5"/>
                </a:solidFill>
                <a:round/>
              </a:ln>
              <a:effectLst/>
            </c:spPr>
          </c:marker>
          <c:cat>
            <c:numRef>
              <c:f>'Totales anuales (GWh)'!$B$4:$B$25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'Totales anuales (GWh)'!$G$4:$G$25</c:f>
              <c:numCache>
                <c:formatCode>#,##0.00</c:formatCode>
                <c:ptCount val="22"/>
                <c:pt idx="0">
                  <c:v>0.28438191581302324</c:v>
                </c:pt>
                <c:pt idx="1">
                  <c:v>0.29108865027163261</c:v>
                </c:pt>
                <c:pt idx="2">
                  <c:v>0.30735269160792655</c:v>
                </c:pt>
                <c:pt idx="3">
                  <c:v>0.31817089820769634</c:v>
                </c:pt>
                <c:pt idx="4">
                  <c:v>0.30964494619008426</c:v>
                </c:pt>
                <c:pt idx="5">
                  <c:v>0.31156349832991154</c:v>
                </c:pt>
                <c:pt idx="6">
                  <c:v>0.33590952040617728</c:v>
                </c:pt>
                <c:pt idx="7">
                  <c:v>0.38575674162403195</c:v>
                </c:pt>
                <c:pt idx="8">
                  <c:v>0.41067769053465208</c:v>
                </c:pt>
                <c:pt idx="9">
                  <c:v>0.45319246525584167</c:v>
                </c:pt>
                <c:pt idx="10">
                  <c:v>0.49800481795580331</c:v>
                </c:pt>
                <c:pt idx="11">
                  <c:v>0.53858613502664532</c:v>
                </c:pt>
                <c:pt idx="12">
                  <c:v>0.57095664515944722</c:v>
                </c:pt>
                <c:pt idx="13">
                  <c:v>0.56078150487069611</c:v>
                </c:pt>
                <c:pt idx="14">
                  <c:v>0.61031783972627029</c:v>
                </c:pt>
                <c:pt idx="15">
                  <c:v>0.63463192142284963</c:v>
                </c:pt>
                <c:pt idx="16">
                  <c:v>0.74943260999999983</c:v>
                </c:pt>
                <c:pt idx="17">
                  <c:v>0.81212120399999876</c:v>
                </c:pt>
                <c:pt idx="18">
                  <c:v>0.87877877400000004</c:v>
                </c:pt>
                <c:pt idx="19">
                  <c:v>0.82432891200000014</c:v>
                </c:pt>
                <c:pt idx="20">
                  <c:v>0.88473664799999963</c:v>
                </c:pt>
                <c:pt idx="21">
                  <c:v>0.79458536741079833</c:v>
                </c:pt>
              </c:numCache>
            </c:numRef>
          </c:val>
          <c:smooth val="0"/>
          <c:extLst xmlns:c16r2="http://schemas.microsoft.com/office/drawing/2015/06/chart">
            <c:ext xmlns:c16="http://schemas.microsoft.com/office/drawing/2014/chart" uri="{C3380CC4-5D6E-409C-BE32-E72D297353CC}">
              <c16:uniqueId val="{00000002-1022-4362-9F8B-2A0BDC306D38}"/>
            </c:ext>
          </c:extLst>
        </c:ser>
        <c:dLbls>
          <c:showLegendKey val="0"/>
          <c:showVal val="0"/>
          <c:showCatName val="0"/>
          <c:showSerName val="0"/>
          <c:showPercent val="0"/>
          <c:showBubbleSize val="0"/>
        </c:dLbls>
        <c:marker val="1"/>
        <c:smooth val="0"/>
        <c:axId val="1737355200"/>
        <c:axId val="1737355744"/>
      </c:lineChart>
      <c:lineChart>
        <c:grouping val="standard"/>
        <c:varyColors val="0"/>
        <c:ser>
          <c:idx val="1"/>
          <c:order val="0"/>
          <c:tx>
            <c:strRef>
              <c:f>'Totales anuales (GWh)'!$C$3</c:f>
              <c:strCache>
                <c:ptCount val="1"/>
                <c:pt idx="0">
                  <c:v>Entre Ríos</c:v>
                </c:pt>
              </c:strCache>
            </c:strRef>
          </c:tx>
          <c:spPr>
            <a:ln w="22225" cap="rnd">
              <a:solidFill>
                <a:schemeClr val="accent2"/>
              </a:solidFill>
              <a:round/>
            </a:ln>
            <a:effectLst/>
          </c:spPr>
          <c:marker>
            <c:symbol val="circle"/>
            <c:size val="3"/>
            <c:spPr>
              <a:solidFill>
                <a:schemeClr val="lt1"/>
              </a:solidFill>
              <a:ln w="15875">
                <a:solidFill>
                  <a:schemeClr val="accent2"/>
                </a:solidFill>
                <a:round/>
              </a:ln>
              <a:effectLst/>
            </c:spPr>
          </c:marker>
          <c:cat>
            <c:numRef>
              <c:f>'Totales anuales (GWh)'!$B$4:$B$25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'Totales anuales (GWh)'!$C$4:$C$25</c:f>
              <c:numCache>
                <c:formatCode>#,##0</c:formatCode>
                <c:ptCount val="22"/>
                <c:pt idx="0">
                  <c:v>1501.0487949999997</c:v>
                </c:pt>
                <c:pt idx="1">
                  <c:v>1632.6135309999997</c:v>
                </c:pt>
                <c:pt idx="2">
                  <c:v>1664.0251119750001</c:v>
                </c:pt>
                <c:pt idx="3">
                  <c:v>1729.8987890000003</c:v>
                </c:pt>
                <c:pt idx="4">
                  <c:v>1704.4771379999997</c:v>
                </c:pt>
                <c:pt idx="5">
                  <c:v>1823.8484659999997</c:v>
                </c:pt>
                <c:pt idx="6">
                  <c:v>2003.3744159999997</c:v>
                </c:pt>
                <c:pt idx="7">
                  <c:v>2158.6155209999997</c:v>
                </c:pt>
                <c:pt idx="8">
                  <c:v>2343.0067530000001</c:v>
                </c:pt>
                <c:pt idx="9">
                  <c:v>2512.7322879999997</c:v>
                </c:pt>
                <c:pt idx="10">
                  <c:v>2667.3528530000003</c:v>
                </c:pt>
                <c:pt idx="11">
                  <c:v>2718.9987459999993</c:v>
                </c:pt>
                <c:pt idx="12">
                  <c:v>2903.3494359999995</c:v>
                </c:pt>
                <c:pt idx="13">
                  <c:v>3094.1422679999996</c:v>
                </c:pt>
                <c:pt idx="14">
                  <c:v>3264.6066060000003</c:v>
                </c:pt>
                <c:pt idx="15">
                  <c:v>3372.8590119999999</c:v>
                </c:pt>
                <c:pt idx="16">
                  <c:v>3430.8693429999994</c:v>
                </c:pt>
                <c:pt idx="17">
                  <c:v>3634.7466370000002</c:v>
                </c:pt>
                <c:pt idx="18">
                  <c:v>3767.7066549999995</c:v>
                </c:pt>
                <c:pt idx="19">
                  <c:v>3691.432275000001</c:v>
                </c:pt>
                <c:pt idx="20">
                  <c:v>3731.7406640000008</c:v>
                </c:pt>
                <c:pt idx="21">
                  <c:v>3474.2033902799999</c:v>
                </c:pt>
              </c:numCache>
            </c:numRef>
          </c:val>
          <c:smooth val="0"/>
          <c:extLst xmlns:c16r2="http://schemas.microsoft.com/office/drawing/2015/06/chart">
            <c:ext xmlns:c16="http://schemas.microsoft.com/office/drawing/2014/chart" uri="{C3380CC4-5D6E-409C-BE32-E72D297353CC}">
              <c16:uniqueId val="{00000003-1022-4362-9F8B-2A0BDC306D38}"/>
            </c:ext>
          </c:extLst>
        </c:ser>
        <c:ser>
          <c:idx val="0"/>
          <c:order val="1"/>
          <c:tx>
            <c:strRef>
              <c:f>'Totales anuales (GWh)'!$D$3</c:f>
              <c:strCache>
                <c:ptCount val="1"/>
                <c:pt idx="0">
                  <c:v>ENERSA</c:v>
                </c:pt>
              </c:strCache>
            </c:strRef>
          </c:tx>
          <c:spPr>
            <a:ln w="22225" cap="rnd">
              <a:solidFill>
                <a:srgbClr val="00B050"/>
              </a:solidFill>
              <a:round/>
            </a:ln>
            <a:effectLst/>
          </c:spPr>
          <c:marker>
            <c:symbol val="circle"/>
            <c:size val="3"/>
            <c:spPr>
              <a:solidFill>
                <a:schemeClr val="lt1"/>
              </a:solidFill>
              <a:ln w="15875">
                <a:solidFill>
                  <a:srgbClr val="00B050"/>
                </a:solidFill>
                <a:round/>
              </a:ln>
              <a:effectLst/>
            </c:spPr>
          </c:marker>
          <c:cat>
            <c:numRef>
              <c:f>'Totales anuales (GWh)'!$B$4:$B$25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'Totales anuales (GWh)'!$D$4:$D$25</c:f>
              <c:numCache>
                <c:formatCode>#,##0</c:formatCode>
                <c:ptCount val="22"/>
                <c:pt idx="0">
                  <c:v>1260.0806030000001</c:v>
                </c:pt>
                <c:pt idx="1">
                  <c:v>1366.8901760000001</c:v>
                </c:pt>
                <c:pt idx="2">
                  <c:v>1376.476467</c:v>
                </c:pt>
                <c:pt idx="3">
                  <c:v>1428.8718120000003</c:v>
                </c:pt>
                <c:pt idx="4">
                  <c:v>1288.377514</c:v>
                </c:pt>
                <c:pt idx="5">
                  <c:v>1339.3483459999998</c:v>
                </c:pt>
                <c:pt idx="6">
                  <c:v>1488.366698</c:v>
                </c:pt>
                <c:pt idx="7">
                  <c:v>1607.7865200000001</c:v>
                </c:pt>
                <c:pt idx="8">
                  <c:v>1749.4433960000001</c:v>
                </c:pt>
                <c:pt idx="9">
                  <c:v>1887.9027119999998</c:v>
                </c:pt>
                <c:pt idx="10">
                  <c:v>2009.0438570000003</c:v>
                </c:pt>
                <c:pt idx="11">
                  <c:v>2051.7459659999995</c:v>
                </c:pt>
                <c:pt idx="12">
                  <c:v>2201.3312229999997</c:v>
                </c:pt>
                <c:pt idx="13">
                  <c:v>2340.9826069999999</c:v>
                </c:pt>
                <c:pt idx="14">
                  <c:v>2448.2046229999996</c:v>
                </c:pt>
                <c:pt idx="15">
                  <c:v>2506.4643029999997</c:v>
                </c:pt>
                <c:pt idx="16">
                  <c:v>2582.879226</c:v>
                </c:pt>
                <c:pt idx="17">
                  <c:v>2763.2704520000002</c:v>
                </c:pt>
                <c:pt idx="18">
                  <c:v>2874.0079129999999</c:v>
                </c:pt>
                <c:pt idx="19">
                  <c:v>2821.7541699999992</c:v>
                </c:pt>
                <c:pt idx="20">
                  <c:v>2863.5289090000001</c:v>
                </c:pt>
                <c:pt idx="21">
                  <c:v>2658.8428788000001</c:v>
                </c:pt>
              </c:numCache>
            </c:numRef>
          </c:val>
          <c:smooth val="0"/>
          <c:extLst xmlns:c16r2="http://schemas.microsoft.com/office/drawing/2015/06/chart">
            <c:ext xmlns:c16="http://schemas.microsoft.com/office/drawing/2014/chart" uri="{C3380CC4-5D6E-409C-BE32-E72D297353CC}">
              <c16:uniqueId val="{00000004-1022-4362-9F8B-2A0BDC306D38}"/>
            </c:ext>
          </c:extLst>
        </c:ser>
        <c:dLbls>
          <c:showLegendKey val="0"/>
          <c:showVal val="0"/>
          <c:showCatName val="0"/>
          <c:showSerName val="0"/>
          <c:showPercent val="0"/>
          <c:showBubbleSize val="0"/>
        </c:dLbls>
        <c:marker val="1"/>
        <c:smooth val="0"/>
        <c:axId val="1737351392"/>
        <c:axId val="1737349760"/>
      </c:lineChart>
      <c:catAx>
        <c:axId val="173735520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cap="none" spc="0" normalizeH="0" baseline="0">
                <a:solidFill>
                  <a:sysClr val="windowText" lastClr="000000"/>
                </a:solidFill>
                <a:latin typeface="+mn-lt"/>
                <a:ea typeface="+mn-ea"/>
                <a:cs typeface="+mn-cs"/>
              </a:defRPr>
            </a:pPr>
            <a:endParaRPr lang="es-ES"/>
          </a:p>
        </c:txPr>
        <c:crossAx val="1737355744"/>
        <c:crossesAt val="0"/>
        <c:auto val="1"/>
        <c:lblAlgn val="ctr"/>
        <c:lblOffset val="100"/>
        <c:tickMarkSkip val="1"/>
        <c:noMultiLvlLbl val="0"/>
      </c:catAx>
      <c:valAx>
        <c:axId val="1737355744"/>
        <c:scaling>
          <c:orientation val="minMax"/>
          <c:max val="10"/>
          <c:min val="0"/>
        </c:scaling>
        <c:delete val="0"/>
        <c:axPos val="l"/>
        <c:majorGridlines>
          <c:spPr>
            <a:ln w="9525" cap="flat" cmpd="sng" algn="ctr">
              <a:solidFill>
                <a:schemeClr val="dk1">
                  <a:lumMod val="15000"/>
                  <a:lumOff val="85000"/>
                </a:schemeClr>
              </a:solidFill>
              <a:round/>
            </a:ln>
            <a:effectLst/>
          </c:spPr>
        </c:majorGridlines>
        <c:title>
          <c:tx>
            <c:rich>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r>
                  <a:rPr lang="es-AR"/>
                  <a:t>GWh</a:t>
                </a:r>
              </a:p>
            </c:rich>
          </c:tx>
          <c:layout>
            <c:manualLayout>
              <c:xMode val="edge"/>
              <c:yMode val="edge"/>
              <c:x val="9.7292363506555374E-2"/>
              <c:y val="4.4258398600656293E-2"/>
            </c:manualLayout>
          </c:layout>
          <c:overlay val="0"/>
          <c:spPr>
            <a:noFill/>
            <a:ln>
              <a:noFill/>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ES"/>
            </a:p>
          </c:txPr>
        </c:title>
        <c:numFmt formatCode="#,##0" sourceLinked="0"/>
        <c:majorTickMark val="out"/>
        <c:minorTickMark val="none"/>
        <c:tickLblPos val="nextTo"/>
        <c:spPr>
          <a:noFill/>
          <a:ln>
            <a:solidFill>
              <a:schemeClr val="tx1"/>
            </a:solid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s-ES"/>
          </a:p>
        </c:txPr>
        <c:crossAx val="1737355200"/>
        <c:crosses val="autoZero"/>
        <c:crossBetween val="between"/>
      </c:valAx>
      <c:valAx>
        <c:axId val="1737349760"/>
        <c:scaling>
          <c:orientation val="minMax"/>
          <c:max val="4000"/>
        </c:scaling>
        <c:delete val="0"/>
        <c:axPos val="r"/>
        <c:title>
          <c:tx>
            <c:rich>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r>
                  <a:rPr lang="es-AR"/>
                  <a:t>GWh</a:t>
                </a:r>
              </a:p>
            </c:rich>
          </c:tx>
          <c:layout>
            <c:manualLayout>
              <c:xMode val="edge"/>
              <c:yMode val="edge"/>
              <c:x val="0.95407771041789513"/>
              <c:y val="4.4511129674671045E-2"/>
            </c:manualLayout>
          </c:layout>
          <c:overlay val="0"/>
          <c:spPr>
            <a:noFill/>
            <a:ln>
              <a:noFill/>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E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crossAx val="1737351392"/>
        <c:crosses val="max"/>
        <c:crossBetween val="between"/>
      </c:valAx>
      <c:catAx>
        <c:axId val="1737351392"/>
        <c:scaling>
          <c:orientation val="minMax"/>
        </c:scaling>
        <c:delete val="1"/>
        <c:axPos val="b"/>
        <c:numFmt formatCode="General" sourceLinked="1"/>
        <c:majorTickMark val="out"/>
        <c:minorTickMark val="none"/>
        <c:tickLblPos val="nextTo"/>
        <c:crossAx val="1737349760"/>
        <c:crosses val="autoZero"/>
        <c:auto val="1"/>
        <c:lblAlgn val="ctr"/>
        <c:lblOffset val="100"/>
        <c:noMultiLvlLbl val="0"/>
      </c:catAx>
      <c:dTable>
        <c:showHorzBorder val="1"/>
        <c:showVertBorder val="1"/>
        <c:showOutline val="1"/>
        <c:showKeys val="1"/>
        <c:spPr>
          <a:noFill/>
          <a:ln w="9525" cap="flat" cmpd="sng" algn="ctr">
            <a:solidFill>
              <a:schemeClr val="dk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mn-lt"/>
                <a:ea typeface="+mn-ea"/>
                <a:cs typeface="+mn-cs"/>
              </a:defRPr>
            </a:pPr>
            <a:endParaRPr lang="es-ES"/>
          </a:p>
        </c:txPr>
      </c:dTable>
      <c:spPr>
        <a:pattFill prst="ltDnDiag">
          <a:fgClr>
            <a:schemeClr val="dk1">
              <a:lumMod val="15000"/>
              <a:lumOff val="85000"/>
            </a:schemeClr>
          </a:fgClr>
          <a:bgClr>
            <a:schemeClr val="lt1"/>
          </a:bgClr>
        </a:pattFill>
        <a:ln>
          <a:noFill/>
        </a:ln>
        <a:effectLst/>
      </c:spPr>
    </c:plotArea>
    <c:legend>
      <c:legendPos val="b"/>
      <c:layout>
        <c:manualLayout>
          <c:xMode val="edge"/>
          <c:yMode val="edge"/>
          <c:x val="0.17090700284813021"/>
          <c:y val="9.0515015714925234E-2"/>
          <c:w val="0.61995504853561556"/>
          <c:h val="4.094174769151768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ysClr val="windowText" lastClr="000000"/>
          </a:solidFill>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28574</xdr:rowOff>
    </xdr:from>
    <xdr:to>
      <xdr:col>6</xdr:col>
      <xdr:colOff>742950</xdr:colOff>
      <xdr:row>32</xdr:row>
      <xdr:rowOff>47625</xdr:rowOff>
    </xdr:to>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47625" y="28574"/>
          <a:ext cx="5267325" cy="536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i="0" u="none" strike="noStrike">
              <a:solidFill>
                <a:schemeClr val="dk1"/>
              </a:solidFill>
              <a:effectLst/>
              <a:latin typeface="+mn-lt"/>
              <a:ea typeface="+mn-ea"/>
              <a:cs typeface="+mn-cs"/>
            </a:rPr>
            <a:t>Hoja Declaración de Energías</a:t>
          </a:r>
        </a:p>
        <a:p>
          <a:r>
            <a:rPr lang="es-ES" sz="1100" b="0" i="0" u="none" strike="noStrike">
              <a:solidFill>
                <a:schemeClr val="dk1"/>
              </a:solidFill>
              <a:effectLst/>
              <a:latin typeface="+mn-lt"/>
              <a:ea typeface="+mn-ea"/>
              <a:cs typeface="+mn-cs"/>
            </a:rPr>
            <a:t>Entre Ríos y ENERSA: Datos extraídos del archivo original de T y M</a:t>
          </a: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Cooperativa: </a:t>
          </a:r>
          <a:r>
            <a:rPr lang="es-ES"/>
            <a:t> </a:t>
          </a:r>
        </a:p>
        <a:p>
          <a:r>
            <a:rPr lang="es-ES" sz="1100" b="0" i="0" u="none" strike="noStrike">
              <a:solidFill>
                <a:srgbClr val="FF0000"/>
              </a:solidFill>
              <a:effectLst/>
              <a:latin typeface="+mn-lt"/>
              <a:ea typeface="+mn-ea"/>
              <a:cs typeface="+mn-cs"/>
            </a:rPr>
            <a:t>Desde mayo de 1996 hasta diciembre 2013, excepto</a:t>
          </a:r>
          <a:r>
            <a:rPr lang="es-ES" sz="1100" b="0" i="0" u="none" strike="noStrike" baseline="0">
              <a:solidFill>
                <a:srgbClr val="FF0000"/>
              </a:solidFill>
              <a:effectLst/>
              <a:latin typeface="+mn-lt"/>
              <a:ea typeface="+mn-ea"/>
              <a:cs typeface="+mn-cs"/>
            </a:rPr>
            <a:t> septiembre y octubre 2013</a:t>
          </a:r>
          <a:r>
            <a:rPr lang="es-ES" sz="1100" b="0" i="0" u="none" strike="noStrike">
              <a:solidFill>
                <a:schemeClr val="dk1"/>
              </a:solidFill>
              <a:effectLst/>
              <a:latin typeface="+mn-lt"/>
              <a:ea typeface="+mn-ea"/>
              <a:cs typeface="+mn-cs"/>
            </a:rPr>
            <a:t>, datos extraídos de Historial de consumos OPEN SGC</a:t>
          </a:r>
        </a:p>
        <a:p>
          <a:pPr marL="0" marR="0" lvl="0" indent="0" defTabSz="914400" eaLnBrk="1" fontAlgn="auto" latinLnBrk="0" hangingPunct="1">
            <a:lnSpc>
              <a:spcPct val="100000"/>
            </a:lnSpc>
            <a:spcBef>
              <a:spcPts val="0"/>
            </a:spcBef>
            <a:spcAft>
              <a:spcPts val="0"/>
            </a:spcAft>
            <a:buClrTx/>
            <a:buSzTx/>
            <a:buFontTx/>
            <a:buNone/>
            <a:tabLst/>
            <a:defRPr/>
          </a:pPr>
          <a:r>
            <a:rPr lang="es-ES" sz="1100" b="0" i="0" u="none" strike="noStrike">
              <a:solidFill>
                <a:srgbClr val="FF0000"/>
              </a:solidFill>
              <a:effectLst/>
              <a:latin typeface="+mn-lt"/>
              <a:ea typeface="+mn-ea"/>
              <a:cs typeface="+mn-cs"/>
            </a:rPr>
            <a:t>Septiembre y octubre 2013, </a:t>
          </a:r>
          <a:r>
            <a:rPr lang="es-ES" sz="1100" b="0" i="0" u="none" strike="noStrike">
              <a:solidFill>
                <a:schemeClr val="dk1"/>
              </a:solidFill>
              <a:effectLst/>
              <a:latin typeface="+mn-lt"/>
              <a:ea typeface="+mn-ea"/>
              <a:cs typeface="+mn-cs"/>
            </a:rPr>
            <a:t>y </a:t>
          </a:r>
          <a:r>
            <a:rPr lang="es-ES" sz="1100" b="0" i="0" u="none" strike="noStrike">
              <a:solidFill>
                <a:srgbClr val="FF0000"/>
              </a:solidFill>
              <a:effectLst/>
              <a:latin typeface="+mn-lt"/>
              <a:ea typeface="+mn-ea"/>
              <a:cs typeface="+mn-cs"/>
            </a:rPr>
            <a:t>Desde enero 2014 hasta septiembre 2019, </a:t>
          </a:r>
          <a:r>
            <a:rPr lang="es-ES" sz="1100" b="0" i="0">
              <a:solidFill>
                <a:schemeClr val="dk1"/>
              </a:solidFill>
              <a:effectLst/>
              <a:latin typeface="+mn-lt"/>
              <a:ea typeface="+mn-ea"/>
              <a:cs typeface="+mn-cs"/>
            </a:rPr>
            <a:t>se calcula como la diferencia entre los valores de la Salida SET y LP, excepto </a:t>
          </a:r>
          <a:r>
            <a:rPr lang="es-ES" sz="1100" b="0" i="0">
              <a:solidFill>
                <a:srgbClr val="FF0000"/>
              </a:solidFill>
              <a:effectLst/>
              <a:latin typeface="+mn-lt"/>
              <a:ea typeface="+mn-ea"/>
              <a:cs typeface="+mn-cs"/>
            </a:rPr>
            <a:t>diciembre 2016, abril 2017, octubre 2017 y mayo 2018</a:t>
          </a:r>
          <a:r>
            <a:rPr lang="es-ES" sz="1100" b="0" i="0" baseline="0">
              <a:solidFill>
                <a:schemeClr val="dk1"/>
              </a:solidFill>
              <a:effectLst/>
              <a:latin typeface="+mn-lt"/>
              <a:ea typeface="+mn-ea"/>
              <a:cs typeface="+mn-cs"/>
            </a:rPr>
            <a:t> en los cuales se toman datos de OPEN SGC.</a:t>
          </a:r>
          <a:endParaRPr lang="es-ES">
            <a:effectLst/>
          </a:endParaRPr>
        </a:p>
        <a:p>
          <a:r>
            <a:rPr lang="es-ES" sz="1100" b="0" i="0" u="none" strike="noStrike">
              <a:solidFill>
                <a:srgbClr val="FF0000"/>
              </a:solidFill>
              <a:effectLst/>
              <a:latin typeface="+mn-lt"/>
              <a:ea typeface="+mn-ea"/>
              <a:cs typeface="+mn-cs"/>
            </a:rPr>
            <a:t> </a:t>
          </a:r>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Salida SET</a:t>
          </a:r>
          <a:r>
            <a:rPr lang="es-ES"/>
            <a:t> </a:t>
          </a:r>
        </a:p>
        <a:p>
          <a:r>
            <a:rPr lang="es-ES" sz="1100" b="0" i="0" u="none" strike="noStrike">
              <a:solidFill>
                <a:srgbClr val="FF0000"/>
              </a:solidFill>
              <a:effectLst/>
              <a:latin typeface="+mn-lt"/>
              <a:ea typeface="+mn-ea"/>
              <a:cs typeface="+mn-cs"/>
            </a:rPr>
            <a:t>Desde septiembre de 2013 hasta septiembre 2019</a:t>
          </a:r>
          <a:r>
            <a:rPr lang="es-ES" sz="1100" b="0" i="0" u="none" strike="noStrike">
              <a:solidFill>
                <a:schemeClr val="dk1"/>
              </a:solidFill>
              <a:effectLst/>
              <a:latin typeface="+mn-lt"/>
              <a:ea typeface="+mn-ea"/>
              <a:cs typeface="+mn-cs"/>
            </a:rPr>
            <a:t>, datos extraídos de Prime Read, </a:t>
          </a:r>
          <a:r>
            <a:rPr lang="es-ES" sz="1100" b="0" i="0" u="none" strike="noStrike">
              <a:solidFill>
                <a:srgbClr val="FF0000"/>
              </a:solidFill>
              <a:effectLst/>
              <a:latin typeface="+mn-lt"/>
              <a:ea typeface="+mn-ea"/>
              <a:cs typeface="+mn-cs"/>
            </a:rPr>
            <a:t>excepto octubre 2017</a:t>
          </a:r>
          <a:r>
            <a:rPr lang="es-ES" sz="1100" b="0" i="0" u="none" strike="noStrike">
              <a:solidFill>
                <a:schemeClr val="dk1"/>
              </a:solidFill>
              <a:effectLst/>
              <a:latin typeface="+mn-lt"/>
              <a:ea typeface="+mn-ea"/>
              <a:cs typeface="+mn-cs"/>
            </a:rPr>
            <a:t> que se estima como</a:t>
          </a:r>
          <a:r>
            <a:rPr lang="es-ES" sz="1100" b="0" i="0" u="none" strike="noStrike" baseline="0">
              <a:solidFill>
                <a:schemeClr val="dk1"/>
              </a:solidFill>
              <a:effectLst/>
              <a:latin typeface="+mn-lt"/>
              <a:ea typeface="+mn-ea"/>
              <a:cs typeface="+mn-cs"/>
            </a:rPr>
            <a:t> la suma de la energía facturada a La Cooperativa más la energía medida en LP</a:t>
          </a:r>
          <a:r>
            <a:rPr lang="es-ES" sz="1100" b="0" i="0" u="none" strike="noStrike">
              <a:solidFill>
                <a:schemeClr val="dk1"/>
              </a:solidFill>
              <a:effectLst/>
              <a:latin typeface="+mn-lt"/>
              <a:ea typeface="+mn-ea"/>
              <a:cs typeface="+mn-cs"/>
            </a:rPr>
            <a:t>, por faltante de datos</a:t>
          </a:r>
          <a:r>
            <a:rPr lang="es-ES" sz="1100" b="0" i="0" u="none" strike="noStrike" baseline="0">
              <a:solidFill>
                <a:schemeClr val="dk1"/>
              </a:solidFill>
              <a:effectLst/>
              <a:latin typeface="+mn-lt"/>
              <a:ea typeface="+mn-ea"/>
              <a:cs typeface="+mn-cs"/>
            </a:rPr>
            <a:t> (4 días aprox.).</a:t>
          </a:r>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LP</a:t>
          </a:r>
          <a:endParaRPr lang="es-ES" sz="1100" b="0" i="0" u="none" strike="noStrike">
            <a:solidFill>
              <a:schemeClr val="dk1"/>
            </a:solidFill>
            <a:effectLst/>
            <a:latin typeface="+mn-lt"/>
            <a:ea typeface="+mn-ea"/>
            <a:cs typeface="+mn-cs"/>
          </a:endParaRPr>
        </a:p>
        <a:p>
          <a:r>
            <a:rPr lang="es-ES" sz="1100" b="0" i="0" u="none" strike="noStrike">
              <a:solidFill>
                <a:srgbClr val="FF0000"/>
              </a:solidFill>
              <a:effectLst/>
              <a:latin typeface="+mn-lt"/>
              <a:ea typeface="+mn-ea"/>
              <a:cs typeface="+mn-cs"/>
            </a:rPr>
            <a:t>Desde junio a octubre de 2013, </a:t>
          </a:r>
          <a:r>
            <a:rPr lang="es-ES" sz="1100" b="0" i="0">
              <a:solidFill>
                <a:schemeClr val="dk1"/>
              </a:solidFill>
              <a:effectLst/>
              <a:latin typeface="+mn-lt"/>
              <a:ea typeface="+mn-ea"/>
              <a:cs typeface="+mn-cs"/>
            </a:rPr>
            <a:t>datos extraídos de Prime Read.</a:t>
          </a:r>
        </a:p>
        <a:p>
          <a:r>
            <a:rPr lang="es-ES" sz="1100" b="0" i="0" u="none" strike="noStrike">
              <a:solidFill>
                <a:srgbClr val="FF0000"/>
              </a:solidFill>
              <a:effectLst/>
              <a:latin typeface="+mn-lt"/>
              <a:ea typeface="+mn-ea"/>
              <a:cs typeface="+mn-cs"/>
            </a:rPr>
            <a:t>Noviembre y diciembre de 2013 </a:t>
          </a:r>
          <a:r>
            <a:rPr lang="es-ES" sz="1100" b="0" i="0" u="none" strike="noStrike">
              <a:solidFill>
                <a:schemeClr val="dk1"/>
              </a:solidFill>
              <a:effectLst/>
              <a:latin typeface="+mn-lt"/>
              <a:ea typeface="+mn-ea"/>
              <a:cs typeface="+mn-cs"/>
            </a:rPr>
            <a:t>se calcula como al diferencia entre La Cooperativa</a:t>
          </a:r>
          <a:r>
            <a:rPr lang="es-ES" sz="1100" b="0" i="0" u="none" strike="noStrike" baseline="0">
              <a:solidFill>
                <a:schemeClr val="dk1"/>
              </a:solidFill>
              <a:effectLst/>
              <a:latin typeface="+mn-lt"/>
              <a:ea typeface="+mn-ea"/>
              <a:cs typeface="+mn-cs"/>
            </a:rPr>
            <a:t> </a:t>
          </a:r>
          <a:r>
            <a:rPr lang="es-ES" sz="1100" b="0" i="0" u="none" strike="noStrike">
              <a:solidFill>
                <a:schemeClr val="dk1"/>
              </a:solidFill>
              <a:effectLst/>
              <a:latin typeface="+mn-lt"/>
              <a:ea typeface="+mn-ea"/>
              <a:cs typeface="+mn-cs"/>
            </a:rPr>
            <a:t>y la Salida SET.</a:t>
          </a:r>
        </a:p>
        <a:p>
          <a:pPr marL="0" marR="0" lvl="0" indent="0" defTabSz="914400" eaLnBrk="1" fontAlgn="auto" latinLnBrk="0" hangingPunct="1">
            <a:lnSpc>
              <a:spcPct val="100000"/>
            </a:lnSpc>
            <a:spcBef>
              <a:spcPts val="0"/>
            </a:spcBef>
            <a:spcAft>
              <a:spcPts val="0"/>
            </a:spcAft>
            <a:buClrTx/>
            <a:buSzTx/>
            <a:buFontTx/>
            <a:buNone/>
            <a:tabLst/>
            <a:defRPr/>
          </a:pPr>
          <a:r>
            <a:rPr lang="es-ES" sz="1100" b="0" i="0" u="none" strike="noStrike">
              <a:solidFill>
                <a:srgbClr val="FF0000"/>
              </a:solidFill>
              <a:effectLst/>
              <a:latin typeface="+mn-lt"/>
              <a:ea typeface="+mn-ea"/>
              <a:cs typeface="+mn-cs"/>
            </a:rPr>
            <a:t>Desde enero 2014 a septiembre 2019, </a:t>
          </a:r>
          <a:r>
            <a:rPr lang="es-ES" sz="1100" b="0" i="0" u="none" strike="noStrike">
              <a:solidFill>
                <a:schemeClr val="dk1"/>
              </a:solidFill>
              <a:effectLst/>
              <a:latin typeface="+mn-lt"/>
              <a:ea typeface="+mn-ea"/>
              <a:cs typeface="+mn-cs"/>
            </a:rPr>
            <a:t>datos extraídos de Prime Read,</a:t>
          </a:r>
          <a:r>
            <a:rPr lang="es-ES" sz="1100" b="0" i="0" u="none" strike="noStrike" baseline="0">
              <a:solidFill>
                <a:schemeClr val="dk1"/>
              </a:solidFill>
              <a:effectLst/>
              <a:latin typeface="+mn-lt"/>
              <a:ea typeface="+mn-ea"/>
              <a:cs typeface="+mn-cs"/>
            </a:rPr>
            <a:t> excepto </a:t>
          </a:r>
          <a:r>
            <a:rPr lang="es-ES" sz="1100" b="0" i="0" u="none" strike="noStrike">
              <a:solidFill>
                <a:srgbClr val="FF0000"/>
              </a:solidFill>
              <a:effectLst/>
              <a:latin typeface="+mn-lt"/>
              <a:ea typeface="+mn-ea"/>
              <a:cs typeface="+mn-cs"/>
            </a:rPr>
            <a:t>diciembre</a:t>
          </a:r>
          <a:r>
            <a:rPr lang="es-ES" sz="1100" b="0" i="0" u="none" strike="noStrike" baseline="0">
              <a:solidFill>
                <a:srgbClr val="FF0000"/>
              </a:solidFill>
              <a:effectLst/>
              <a:latin typeface="+mn-lt"/>
              <a:ea typeface="+mn-ea"/>
              <a:cs typeface="+mn-cs"/>
            </a:rPr>
            <a:t> 2016 </a:t>
          </a:r>
          <a:r>
            <a:rPr lang="es-ES" sz="1100" b="0" i="0" u="none" strike="noStrike" baseline="0">
              <a:solidFill>
                <a:sysClr val="windowText" lastClr="000000"/>
              </a:solidFill>
              <a:effectLst/>
              <a:latin typeface="+mn-lt"/>
              <a:ea typeface="+mn-ea"/>
              <a:cs typeface="+mn-cs"/>
            </a:rPr>
            <a:t>(faltante de 5 días aprox.), </a:t>
          </a:r>
          <a:r>
            <a:rPr lang="es-ES" sz="1100" b="0" i="0" baseline="0">
              <a:solidFill>
                <a:srgbClr val="FF0000"/>
              </a:solidFill>
              <a:effectLst/>
              <a:latin typeface="+mn-lt"/>
              <a:ea typeface="+mn-ea"/>
              <a:cs typeface="+mn-cs"/>
            </a:rPr>
            <a:t>abril 2017 </a:t>
          </a:r>
          <a:r>
            <a:rPr lang="es-ES" sz="1100" b="0" i="0" baseline="0">
              <a:solidFill>
                <a:schemeClr val="dk1"/>
              </a:solidFill>
              <a:effectLst/>
              <a:latin typeface="+mn-lt"/>
              <a:ea typeface="+mn-ea"/>
              <a:cs typeface="+mn-cs"/>
            </a:rPr>
            <a:t>(faltante de 10 días aprox.) y </a:t>
          </a:r>
          <a:r>
            <a:rPr lang="es-ES" sz="1100" b="0" i="0" baseline="0">
              <a:solidFill>
                <a:srgbClr val="FF0000"/>
              </a:solidFill>
              <a:effectLst/>
              <a:latin typeface="+mn-lt"/>
              <a:ea typeface="+mn-ea"/>
              <a:cs typeface="+mn-cs"/>
            </a:rPr>
            <a:t>mayo 2018  </a:t>
          </a:r>
          <a:r>
            <a:rPr lang="es-ES" sz="1100" b="0" i="0" baseline="0">
              <a:solidFill>
                <a:schemeClr val="dk1"/>
              </a:solidFill>
              <a:effectLst/>
              <a:latin typeface="+mn-lt"/>
              <a:ea typeface="+mn-ea"/>
              <a:cs typeface="+mn-cs"/>
            </a:rPr>
            <a:t>(faltante de 17 días aprox.),</a:t>
          </a:r>
          <a:r>
            <a:rPr lang="es-ES" sz="1100" b="0" i="0" u="none" strike="noStrike" baseline="0">
              <a:solidFill>
                <a:sysClr val="windowText" lastClr="000000"/>
              </a:solidFill>
              <a:effectLst/>
              <a:latin typeface="+mn-lt"/>
              <a:ea typeface="+mn-ea"/>
              <a:cs typeface="+mn-cs"/>
            </a:rPr>
            <a:t> que </a:t>
          </a:r>
          <a:r>
            <a:rPr lang="es-ES" sz="1100" b="0" i="0">
              <a:solidFill>
                <a:sysClr val="windowText" lastClr="000000"/>
              </a:solidFill>
              <a:effectLst/>
              <a:latin typeface="+mn-lt"/>
              <a:ea typeface="+mn-ea"/>
              <a:cs typeface="+mn-cs"/>
            </a:rPr>
            <a:t>se calculan como al diferencia </a:t>
          </a:r>
          <a:r>
            <a:rPr lang="es-ES" sz="1100" b="0" i="0">
              <a:solidFill>
                <a:schemeClr val="dk1"/>
              </a:solidFill>
              <a:effectLst/>
              <a:latin typeface="+mn-lt"/>
              <a:ea typeface="+mn-ea"/>
              <a:cs typeface="+mn-cs"/>
            </a:rPr>
            <a:t>entre la energía</a:t>
          </a:r>
          <a:r>
            <a:rPr lang="es-ES" sz="1100" b="0" i="0" baseline="0">
              <a:solidFill>
                <a:schemeClr val="dk1"/>
              </a:solidFill>
              <a:effectLst/>
              <a:latin typeface="+mn-lt"/>
              <a:ea typeface="+mn-ea"/>
              <a:cs typeface="+mn-cs"/>
            </a:rPr>
            <a:t> medida en la</a:t>
          </a:r>
          <a:r>
            <a:rPr lang="es-ES" sz="1100" b="0" i="0">
              <a:solidFill>
                <a:schemeClr val="dk1"/>
              </a:solidFill>
              <a:effectLst/>
              <a:latin typeface="+mn-lt"/>
              <a:ea typeface="+mn-ea"/>
              <a:cs typeface="+mn-cs"/>
            </a:rPr>
            <a:t> Salida de la SET y la energía facturada a La Cooperativa.</a:t>
          </a: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Los valores obtenidos con Prime Read mediante el cálculo de la diferencia de la Salida SET con LP, fueron verificados contra los valores del Historial de consumos OPEN SGC, no encontrándose diferencias significativas.</a:t>
          </a:r>
          <a:endParaRPr lang="es-ES" sz="1100" b="0" i="0" u="none" strike="noStrike" baseline="0">
            <a:solidFill>
              <a:schemeClr val="dk1"/>
            </a:solidFill>
            <a:effectLst/>
            <a:latin typeface="+mn-lt"/>
            <a:ea typeface="+mn-ea"/>
            <a:cs typeface="+mn-cs"/>
          </a:endParaRPr>
        </a:p>
        <a:p>
          <a:r>
            <a:rPr lang="es-ES" sz="1100" b="0" i="0" u="none" strike="noStrike" baseline="0">
              <a:solidFill>
                <a:schemeClr val="dk1"/>
              </a:solidFill>
              <a:effectLst/>
              <a:latin typeface="+mn-lt"/>
              <a:ea typeface="+mn-ea"/>
              <a:cs typeface="+mn-cs"/>
            </a:rPr>
            <a:t>La disposición de los dos medidores, a la entrada y a la salida de la línea de La Cooperativa, hace que el consumo facturado a la misma incluya todas las pérdidas que se originan en su línea (incluyendo las provocadas por la carga de LP).</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790401" y="190500"/>
    <xdr:ext cx="7972599" cy="5416825"/>
    <xdr:graphicFrame macro="">
      <xdr:nvGraphicFramePr>
        <xdr:cNvPr id="2" name="1 Gráfico">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20"/>
  <sheetViews>
    <sheetView zoomScaleNormal="100" zoomScaleSheetLayoutView="100" workbookViewId="0">
      <selection activeCell="F35" sqref="F35"/>
    </sheetView>
  </sheetViews>
  <sheetFormatPr baseColWidth="10" defaultRowHeight="12.75" x14ac:dyDescent="0.2"/>
  <sheetData>
    <row r="1" spans="1:1" x14ac:dyDescent="0.2">
      <c r="A1" s="83"/>
    </row>
    <row r="2" spans="1:1" x14ac:dyDescent="0.2">
      <c r="A2" s="87"/>
    </row>
    <row r="3" spans="1:1" x14ac:dyDescent="0.2">
      <c r="A3" s="87"/>
    </row>
    <row r="4" spans="1:1" ht="18" x14ac:dyDescent="0.25">
      <c r="A4" s="88"/>
    </row>
    <row r="5" spans="1:1" x14ac:dyDescent="0.2">
      <c r="A5" s="87"/>
    </row>
    <row r="6" spans="1:1" x14ac:dyDescent="0.2">
      <c r="A6" s="87"/>
    </row>
    <row r="7" spans="1:1" ht="9.75" customHeight="1" x14ac:dyDescent="0.2"/>
    <row r="10" spans="1:1" ht="18" x14ac:dyDescent="0.25">
      <c r="A10" s="88"/>
    </row>
    <row r="11" spans="1:1" x14ac:dyDescent="0.2">
      <c r="A11" s="87"/>
    </row>
    <row r="12" spans="1:1" x14ac:dyDescent="0.2">
      <c r="A12" s="87"/>
    </row>
    <row r="16" spans="1:1" ht="18" x14ac:dyDescent="0.25">
      <c r="A16" s="88"/>
    </row>
    <row r="17" spans="1:1" x14ac:dyDescent="0.2">
      <c r="A17" s="87"/>
    </row>
    <row r="18" spans="1:1" x14ac:dyDescent="0.2">
      <c r="A18" s="87"/>
    </row>
    <row r="20" spans="1:1" x14ac:dyDescent="0.2">
      <c r="A20" s="87"/>
    </row>
  </sheetData>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pageSetUpPr fitToPage="1"/>
  </sheetPr>
  <dimension ref="A1:O104"/>
  <sheetViews>
    <sheetView showGridLines="0" zoomScale="85" zoomScaleNormal="85" workbookViewId="0">
      <pane xSplit="1" ySplit="4" topLeftCell="B5" activePane="bottomRight" state="frozen"/>
      <selection activeCell="B370" sqref="B370:E370"/>
      <selection pane="topRight" activeCell="B370" sqref="B370:E370"/>
      <selection pane="bottomLeft" activeCell="B370" sqref="B370:E370"/>
      <selection pane="bottomRight" activeCell="M73" sqref="M73"/>
    </sheetView>
  </sheetViews>
  <sheetFormatPr baseColWidth="10" defaultRowHeight="15" x14ac:dyDescent="0.25"/>
  <cols>
    <col min="1" max="1" width="15.7109375" style="97" customWidth="1"/>
    <col min="2" max="2" width="15.5703125" style="90" bestFit="1" customWidth="1"/>
    <col min="3" max="3" width="13.28515625" style="90" bestFit="1" customWidth="1"/>
    <col min="4" max="5" width="14" style="90" bestFit="1" customWidth="1"/>
    <col min="6" max="8" width="14.42578125" style="90" bestFit="1" customWidth="1"/>
    <col min="9" max="10" width="12.85546875" style="90" customWidth="1"/>
    <col min="11" max="11" width="13" style="91" customWidth="1"/>
    <col min="12" max="13" width="12.85546875" style="91" customWidth="1"/>
    <col min="14" max="14" width="16.7109375" style="91" bestFit="1" customWidth="1"/>
    <col min="15" max="15" width="16.28515625" style="92" bestFit="1" customWidth="1"/>
    <col min="16" max="16384" width="11.42578125" style="91"/>
  </cols>
  <sheetData>
    <row r="1" spans="1:15" ht="21" x14ac:dyDescent="0.35">
      <c r="A1" s="89" t="s">
        <v>24</v>
      </c>
      <c r="J1" s="91"/>
      <c r="O1" s="91"/>
    </row>
    <row r="2" spans="1:15" s="92" customFormat="1" x14ac:dyDescent="0.25">
      <c r="B2" s="93"/>
      <c r="C2" s="93"/>
      <c r="D2" s="93"/>
      <c r="E2" s="93"/>
      <c r="F2" s="93"/>
      <c r="G2" s="93"/>
      <c r="H2" s="93"/>
      <c r="I2" s="93"/>
    </row>
    <row r="3" spans="1:15" s="92" customFormat="1" ht="18.75" x14ac:dyDescent="0.3">
      <c r="A3" s="94" t="s">
        <v>27</v>
      </c>
      <c r="D3" s="93"/>
      <c r="O3" s="92" t="s">
        <v>25</v>
      </c>
    </row>
    <row r="4" spans="1:15" s="92" customFormat="1" x14ac:dyDescent="0.25">
      <c r="A4" s="95"/>
      <c r="B4" s="95" t="s">
        <v>5</v>
      </c>
      <c r="C4" s="95" t="s">
        <v>6</v>
      </c>
      <c r="D4" s="95" t="s">
        <v>7</v>
      </c>
      <c r="E4" s="95" t="s">
        <v>8</v>
      </c>
      <c r="F4" s="95" t="s">
        <v>9</v>
      </c>
      <c r="G4" s="95" t="s">
        <v>10</v>
      </c>
      <c r="H4" s="95" t="s">
        <v>11</v>
      </c>
      <c r="I4" s="95" t="s">
        <v>12</v>
      </c>
      <c r="J4" s="95" t="s">
        <v>13</v>
      </c>
      <c r="K4" s="96" t="s">
        <v>14</v>
      </c>
      <c r="L4" s="96" t="s">
        <v>15</v>
      </c>
      <c r="M4" s="96" t="s">
        <v>16</v>
      </c>
      <c r="N4" s="96" t="s">
        <v>17</v>
      </c>
      <c r="O4" s="96" t="s">
        <v>38</v>
      </c>
    </row>
    <row r="5" spans="1:15" s="92" customFormat="1" ht="14.25" customHeight="1" x14ac:dyDescent="0.25">
      <c r="A5" s="98">
        <v>1998</v>
      </c>
      <c r="B5" s="99">
        <v>128567.265</v>
      </c>
      <c r="C5" s="99">
        <v>118232.349</v>
      </c>
      <c r="D5" s="99">
        <v>128818.243</v>
      </c>
      <c r="E5" s="99">
        <v>118521.745</v>
      </c>
      <c r="F5" s="99">
        <v>122259.81200000001</v>
      </c>
      <c r="G5" s="99">
        <v>125981.845</v>
      </c>
      <c r="H5" s="99">
        <v>128069.432</v>
      </c>
      <c r="I5" s="99">
        <v>123714.48699999999</v>
      </c>
      <c r="J5" s="99">
        <v>116831.91200000001</v>
      </c>
      <c r="K5" s="99">
        <v>124349.74100000001</v>
      </c>
      <c r="L5" s="99">
        <v>126015.974</v>
      </c>
      <c r="M5" s="99">
        <v>139685.99</v>
      </c>
      <c r="N5" s="100">
        <f t="shared" ref="N5:N10" si="0">SUM(B5:M5)</f>
        <v>1501048.7949999997</v>
      </c>
      <c r="O5" s="101" t="e">
        <f>+N5/#REF!-1</f>
        <v>#REF!</v>
      </c>
    </row>
    <row r="6" spans="1:15" s="92" customFormat="1" ht="14.25" customHeight="1" x14ac:dyDescent="0.25">
      <c r="A6" s="98">
        <v>1999</v>
      </c>
      <c r="B6" s="99">
        <v>141637.274</v>
      </c>
      <c r="C6" s="99">
        <v>135763.51200000002</v>
      </c>
      <c r="D6" s="99">
        <v>154376.92700000003</v>
      </c>
      <c r="E6" s="99">
        <v>126676.67200000001</v>
      </c>
      <c r="F6" s="99">
        <v>132002.09299999999</v>
      </c>
      <c r="G6" s="99">
        <v>135598.57999999999</v>
      </c>
      <c r="H6" s="99">
        <v>140181.64199999999</v>
      </c>
      <c r="I6" s="99">
        <v>130378.92300000001</v>
      </c>
      <c r="J6" s="99">
        <v>122567.834</v>
      </c>
      <c r="K6" s="99">
        <v>129080.231</v>
      </c>
      <c r="L6" s="99">
        <v>134603.842</v>
      </c>
      <c r="M6" s="99">
        <v>149746.00099999999</v>
      </c>
      <c r="N6" s="100">
        <f t="shared" si="0"/>
        <v>1632613.5309999997</v>
      </c>
      <c r="O6" s="101">
        <f t="shared" ref="O6:O25" si="1">+N6/N5-1</f>
        <v>8.7648540432691213E-2</v>
      </c>
    </row>
    <row r="7" spans="1:15" s="92" customFormat="1" x14ac:dyDescent="0.25">
      <c r="A7" s="98">
        <v>2000</v>
      </c>
      <c r="B7" s="99">
        <v>159862.93299999999</v>
      </c>
      <c r="C7" s="99">
        <v>144147.617</v>
      </c>
      <c r="D7" s="99">
        <v>142250.519</v>
      </c>
      <c r="E7" s="99">
        <v>128886.98700000001</v>
      </c>
      <c r="F7" s="99">
        <v>133634.87899999999</v>
      </c>
      <c r="G7" s="99">
        <v>136397.44699999999</v>
      </c>
      <c r="H7" s="99">
        <v>146412.91797499999</v>
      </c>
      <c r="I7" s="99">
        <v>135016.44600000003</v>
      </c>
      <c r="J7" s="99">
        <v>125269.102</v>
      </c>
      <c r="K7" s="99">
        <v>129726.701</v>
      </c>
      <c r="L7" s="99">
        <v>130292.204</v>
      </c>
      <c r="M7" s="99">
        <v>152127.359</v>
      </c>
      <c r="N7" s="100">
        <f t="shared" si="0"/>
        <v>1664025.111975</v>
      </c>
      <c r="O7" s="101">
        <f t="shared" si="1"/>
        <v>1.9240059192551451E-2</v>
      </c>
    </row>
    <row r="8" spans="1:15" s="92" customFormat="1" x14ac:dyDescent="0.25">
      <c r="A8" s="98">
        <v>2001</v>
      </c>
      <c r="B8" s="99">
        <v>161837.079</v>
      </c>
      <c r="C8" s="99">
        <v>153327.77799999999</v>
      </c>
      <c r="D8" s="99">
        <v>163737.33500000002</v>
      </c>
      <c r="E8" s="99">
        <v>135230.78199999998</v>
      </c>
      <c r="F8" s="99">
        <v>143791.65699999998</v>
      </c>
      <c r="G8" s="99">
        <v>141871.63</v>
      </c>
      <c r="H8" s="99">
        <v>145383.88800000001</v>
      </c>
      <c r="I8" s="99">
        <v>136649.28899999999</v>
      </c>
      <c r="J8" s="99">
        <v>128878.323</v>
      </c>
      <c r="K8" s="99">
        <v>134124.641</v>
      </c>
      <c r="L8" s="99">
        <v>135848.125</v>
      </c>
      <c r="M8" s="99">
        <v>149218.26199999999</v>
      </c>
      <c r="N8" s="102">
        <f t="shared" si="0"/>
        <v>1729898.7890000003</v>
      </c>
      <c r="O8" s="101">
        <f t="shared" si="1"/>
        <v>3.9586948869308802E-2</v>
      </c>
    </row>
    <row r="9" spans="1:15" s="92" customFormat="1" x14ac:dyDescent="0.25">
      <c r="A9" s="98">
        <v>2002</v>
      </c>
      <c r="B9" s="99">
        <v>153632.791</v>
      </c>
      <c r="C9" s="99">
        <v>134302.76899999997</v>
      </c>
      <c r="D9" s="99">
        <v>154719.87599999999</v>
      </c>
      <c r="E9" s="99">
        <v>132677.584</v>
      </c>
      <c r="F9" s="99">
        <v>141479.87400000001</v>
      </c>
      <c r="G9" s="99">
        <v>142348.908</v>
      </c>
      <c r="H9" s="99">
        <v>148359.53</v>
      </c>
      <c r="I9" s="99">
        <v>140597.72500000001</v>
      </c>
      <c r="J9" s="99">
        <v>129101.106</v>
      </c>
      <c r="K9" s="99">
        <v>136965.38099999999</v>
      </c>
      <c r="L9" s="99">
        <v>140276.84899999999</v>
      </c>
      <c r="M9" s="99">
        <v>150014.745</v>
      </c>
      <c r="N9" s="102">
        <f t="shared" si="0"/>
        <v>1704477.1379999998</v>
      </c>
      <c r="O9" s="101">
        <f t="shared" si="1"/>
        <v>-1.4695455688882197E-2</v>
      </c>
    </row>
    <row r="10" spans="1:15" s="92" customFormat="1" x14ac:dyDescent="0.25">
      <c r="A10" s="98">
        <v>2003</v>
      </c>
      <c r="B10" s="99">
        <v>168635.04300000001</v>
      </c>
      <c r="C10" s="99">
        <v>147378.77000000002</v>
      </c>
      <c r="D10" s="99">
        <v>153688.435</v>
      </c>
      <c r="E10" s="99">
        <v>137902.80499999999</v>
      </c>
      <c r="F10" s="99">
        <v>149092.791</v>
      </c>
      <c r="G10" s="99">
        <v>146973.57799999998</v>
      </c>
      <c r="H10" s="99">
        <v>158842.24599999998</v>
      </c>
      <c r="I10" s="99">
        <v>155352.59599999999</v>
      </c>
      <c r="J10" s="99">
        <v>141818.75099999999</v>
      </c>
      <c r="K10" s="99">
        <v>149307.51699999999</v>
      </c>
      <c r="L10" s="99">
        <v>151090.97999999998</v>
      </c>
      <c r="M10" s="99">
        <v>163764.954</v>
      </c>
      <c r="N10" s="102">
        <f t="shared" si="0"/>
        <v>1823848.4659999998</v>
      </c>
      <c r="O10" s="101">
        <f t="shared" si="1"/>
        <v>7.0033985988259051E-2</v>
      </c>
    </row>
    <row r="11" spans="1:15" s="92" customFormat="1" x14ac:dyDescent="0.25">
      <c r="A11" s="98">
        <v>2004</v>
      </c>
      <c r="B11" s="99">
        <v>187661.641</v>
      </c>
      <c r="C11" s="99">
        <v>164727.253</v>
      </c>
      <c r="D11" s="99">
        <v>177135.21899999998</v>
      </c>
      <c r="E11" s="99">
        <v>162864.144</v>
      </c>
      <c r="F11" s="99">
        <v>162845.402</v>
      </c>
      <c r="G11" s="99">
        <v>161814.60399999999</v>
      </c>
      <c r="H11" s="99">
        <v>166758.00599999999</v>
      </c>
      <c r="I11" s="99">
        <v>163569.73800000001</v>
      </c>
      <c r="J11" s="99">
        <v>154065.43900000001</v>
      </c>
      <c r="K11" s="99">
        <v>155033.734</v>
      </c>
      <c r="L11" s="99">
        <v>161488.72400000002</v>
      </c>
      <c r="M11" s="99">
        <v>185410.51199999999</v>
      </c>
      <c r="N11" s="102">
        <f t="shared" ref="N11:N17" si="2">SUM(B11:M11)</f>
        <v>2003374.4159999997</v>
      </c>
      <c r="O11" s="101">
        <f t="shared" si="1"/>
        <v>9.8432492252895409E-2</v>
      </c>
    </row>
    <row r="12" spans="1:15" s="92" customFormat="1" x14ac:dyDescent="0.25">
      <c r="A12" s="98">
        <v>2005</v>
      </c>
      <c r="B12" s="99">
        <v>202348.693</v>
      </c>
      <c r="C12" s="99">
        <v>174705.084</v>
      </c>
      <c r="D12" s="99">
        <v>180503.201</v>
      </c>
      <c r="E12" s="99">
        <v>166474.78399999999</v>
      </c>
      <c r="F12" s="99">
        <v>174362.52799999999</v>
      </c>
      <c r="G12" s="99">
        <v>175210.09299999999</v>
      </c>
      <c r="H12" s="99">
        <v>184638.315</v>
      </c>
      <c r="I12" s="99">
        <v>177726.15100000001</v>
      </c>
      <c r="J12" s="99">
        <v>169735.75400000002</v>
      </c>
      <c r="K12" s="99">
        <v>170044.008</v>
      </c>
      <c r="L12" s="99">
        <v>183249.598</v>
      </c>
      <c r="M12" s="99">
        <v>199617.31200000001</v>
      </c>
      <c r="N12" s="102">
        <f t="shared" si="2"/>
        <v>2158615.5209999997</v>
      </c>
      <c r="O12" s="101">
        <f t="shared" si="1"/>
        <v>7.7489811070842851E-2</v>
      </c>
    </row>
    <row r="13" spans="1:15" s="104" customFormat="1" x14ac:dyDescent="0.25">
      <c r="A13" s="98">
        <v>2006</v>
      </c>
      <c r="B13" s="102">
        <v>225460.41100000002</v>
      </c>
      <c r="C13" s="102">
        <v>199302.83199999999</v>
      </c>
      <c r="D13" s="102">
        <v>196512.01200000002</v>
      </c>
      <c r="E13" s="102">
        <v>180621.57199999999</v>
      </c>
      <c r="F13" s="102">
        <v>186410.48799999998</v>
      </c>
      <c r="G13" s="102">
        <v>187612.304</v>
      </c>
      <c r="H13" s="102">
        <v>189913.44</v>
      </c>
      <c r="I13" s="102">
        <v>195794.348</v>
      </c>
      <c r="J13" s="102">
        <v>180239.95500000002</v>
      </c>
      <c r="K13" s="102">
        <v>189136.45199999999</v>
      </c>
      <c r="L13" s="102">
        <v>191666.883</v>
      </c>
      <c r="M13" s="102">
        <v>220336.05599999998</v>
      </c>
      <c r="N13" s="102">
        <f t="shared" si="2"/>
        <v>2343006.753</v>
      </c>
      <c r="O13" s="101">
        <f t="shared" si="1"/>
        <v>8.5421062809082127E-2</v>
      </c>
    </row>
    <row r="14" spans="1:15" s="104" customFormat="1" x14ac:dyDescent="0.25">
      <c r="A14" s="98">
        <v>2007</v>
      </c>
      <c r="B14" s="102">
        <v>228589.285</v>
      </c>
      <c r="C14" s="102">
        <v>207600.55100000001</v>
      </c>
      <c r="D14" s="102">
        <v>205289.26900000003</v>
      </c>
      <c r="E14" s="102">
        <v>194854.91399999999</v>
      </c>
      <c r="F14" s="102">
        <v>212131.32799999998</v>
      </c>
      <c r="G14" s="102">
        <v>211304.64799999999</v>
      </c>
      <c r="H14" s="102">
        <v>221021.14799999999</v>
      </c>
      <c r="I14" s="102">
        <v>216378.39300000001</v>
      </c>
      <c r="J14" s="102">
        <v>187588.13799999998</v>
      </c>
      <c r="K14" s="102">
        <v>197367.46299999999</v>
      </c>
      <c r="L14" s="102">
        <v>200383.04600000003</v>
      </c>
      <c r="M14" s="102">
        <v>230224.10499999998</v>
      </c>
      <c r="N14" s="102">
        <f t="shared" si="2"/>
        <v>2512732.2879999997</v>
      </c>
      <c r="O14" s="101">
        <f t="shared" si="1"/>
        <v>7.2439200093077805E-2</v>
      </c>
    </row>
    <row r="15" spans="1:15" s="104" customFormat="1" x14ac:dyDescent="0.25">
      <c r="A15" s="98">
        <v>2008</v>
      </c>
      <c r="B15" s="102">
        <v>248852.728</v>
      </c>
      <c r="C15" s="102">
        <v>232951.69200000001</v>
      </c>
      <c r="D15" s="102">
        <v>221995.69900000002</v>
      </c>
      <c r="E15" s="102">
        <v>205526.95500000002</v>
      </c>
      <c r="F15" s="102">
        <v>211473.72600000002</v>
      </c>
      <c r="G15" s="102">
        <v>221968.092</v>
      </c>
      <c r="H15" s="102">
        <v>216625.19099999999</v>
      </c>
      <c r="I15" s="102">
        <v>212484.00900000002</v>
      </c>
      <c r="J15" s="102">
        <v>200608.69899999999</v>
      </c>
      <c r="K15" s="102">
        <v>204684.772</v>
      </c>
      <c r="L15" s="102">
        <v>234103.86000000002</v>
      </c>
      <c r="M15" s="102">
        <v>256077.43</v>
      </c>
      <c r="N15" s="102">
        <f t="shared" si="2"/>
        <v>2667352.8530000001</v>
      </c>
      <c r="O15" s="101">
        <f t="shared" si="1"/>
        <v>6.153483430702833E-2</v>
      </c>
    </row>
    <row r="16" spans="1:15" s="104" customFormat="1" x14ac:dyDescent="0.25">
      <c r="A16" s="98">
        <v>2009</v>
      </c>
      <c r="B16" s="102">
        <v>258904.74600000001</v>
      </c>
      <c r="C16" s="102">
        <v>225348.652</v>
      </c>
      <c r="D16" s="102">
        <v>238706.826</v>
      </c>
      <c r="E16" s="102">
        <v>208389.53600000002</v>
      </c>
      <c r="F16" s="102">
        <v>213917.55100000001</v>
      </c>
      <c r="G16" s="102">
        <v>229634.19200000001</v>
      </c>
      <c r="H16" s="102">
        <v>240710.62900000002</v>
      </c>
      <c r="I16" s="102">
        <v>220616.08399999997</v>
      </c>
      <c r="J16" s="102">
        <v>202258.022</v>
      </c>
      <c r="K16" s="102">
        <v>210552.09499999997</v>
      </c>
      <c r="L16" s="102">
        <v>225770.20399999997</v>
      </c>
      <c r="M16" s="102">
        <v>244190.20899999997</v>
      </c>
      <c r="N16" s="102">
        <f t="shared" si="2"/>
        <v>2718998.7459999993</v>
      </c>
      <c r="O16" s="101">
        <f t="shared" si="1"/>
        <v>1.9362227589016845E-2</v>
      </c>
    </row>
    <row r="17" spans="1:15" s="104" customFormat="1" x14ac:dyDescent="0.25">
      <c r="A17" s="98">
        <v>2010</v>
      </c>
      <c r="B17" s="102">
        <v>280016.141</v>
      </c>
      <c r="C17" s="102">
        <v>240813.73299999998</v>
      </c>
      <c r="D17" s="102">
        <v>256386.05</v>
      </c>
      <c r="E17" s="102">
        <v>213113.10899999997</v>
      </c>
      <c r="F17" s="102">
        <v>222397.76400000002</v>
      </c>
      <c r="G17" s="102">
        <v>236997.666</v>
      </c>
      <c r="H17" s="102">
        <v>253851.84400000001</v>
      </c>
      <c r="I17" s="102">
        <v>243488.59000000003</v>
      </c>
      <c r="J17" s="102">
        <v>216569.39199999996</v>
      </c>
      <c r="K17" s="102">
        <v>215696.38299999994</v>
      </c>
      <c r="L17" s="102">
        <v>235286.90199999997</v>
      </c>
      <c r="M17" s="102">
        <v>288731.86199999991</v>
      </c>
      <c r="N17" s="102">
        <f t="shared" si="2"/>
        <v>2903349.4359999993</v>
      </c>
      <c r="O17" s="101">
        <f t="shared" si="1"/>
        <v>6.7800947047586435E-2</v>
      </c>
    </row>
    <row r="18" spans="1:15" s="104" customFormat="1" x14ac:dyDescent="0.25">
      <c r="A18" s="98">
        <v>2011</v>
      </c>
      <c r="B18" s="102">
        <v>310996.54800000001</v>
      </c>
      <c r="C18" s="102">
        <v>258914.66000000003</v>
      </c>
      <c r="D18" s="102">
        <v>268434.32600000006</v>
      </c>
      <c r="E18" s="102">
        <v>230970.465</v>
      </c>
      <c r="F18" s="102">
        <v>237994.75700000001</v>
      </c>
      <c r="G18" s="102">
        <v>255805.94699999996</v>
      </c>
      <c r="H18" s="102">
        <v>267795.13900000002</v>
      </c>
      <c r="I18" s="102">
        <v>260039.59599999999</v>
      </c>
      <c r="J18" s="102">
        <v>227514.99100000001</v>
      </c>
      <c r="K18" s="102">
        <v>228181.85699999999</v>
      </c>
      <c r="L18" s="102">
        <v>257232.67299999998</v>
      </c>
      <c r="M18" s="102">
        <v>290261.30899999995</v>
      </c>
      <c r="N18" s="102">
        <f t="shared" ref="N18:N23" si="3">SUM(B18:M18)</f>
        <v>3094142.2679999997</v>
      </c>
      <c r="O18" s="101">
        <f t="shared" si="1"/>
        <v>6.5714732658173958E-2</v>
      </c>
    </row>
    <row r="19" spans="1:15" s="104" customFormat="1" x14ac:dyDescent="0.25">
      <c r="A19" s="98">
        <v>2012</v>
      </c>
      <c r="B19" s="102">
        <v>332415.87499999994</v>
      </c>
      <c r="C19" s="102">
        <v>292452.511</v>
      </c>
      <c r="D19" s="102">
        <v>279700.05000000005</v>
      </c>
      <c r="E19" s="102">
        <v>242707.93899999998</v>
      </c>
      <c r="F19" s="102">
        <v>249853.24999999997</v>
      </c>
      <c r="G19" s="102">
        <v>263857.90100000001</v>
      </c>
      <c r="H19" s="102">
        <v>287943.739</v>
      </c>
      <c r="I19" s="102">
        <v>259939.16000000003</v>
      </c>
      <c r="J19" s="102">
        <v>234527.09</v>
      </c>
      <c r="K19" s="102">
        <v>246170.78700000001</v>
      </c>
      <c r="L19" s="102">
        <v>275213.11200000002</v>
      </c>
      <c r="M19" s="102">
        <v>299825.19199999998</v>
      </c>
      <c r="N19" s="102">
        <f t="shared" si="3"/>
        <v>3264606.6060000001</v>
      </c>
      <c r="O19" s="101">
        <f t="shared" si="1"/>
        <v>5.5092598605747334E-2</v>
      </c>
    </row>
    <row r="20" spans="1:15" s="104" customFormat="1" x14ac:dyDescent="0.25">
      <c r="A20" s="98">
        <v>2013</v>
      </c>
      <c r="B20" s="102">
        <v>330288.58999999997</v>
      </c>
      <c r="C20" s="102">
        <v>283408.74099999998</v>
      </c>
      <c r="D20" s="102">
        <v>263784.71999999997</v>
      </c>
      <c r="E20" s="102">
        <v>247053.03800000006</v>
      </c>
      <c r="F20" s="102">
        <v>261638.56700000001</v>
      </c>
      <c r="G20" s="102">
        <v>265075.60199999996</v>
      </c>
      <c r="H20" s="102">
        <v>285391.77399999998</v>
      </c>
      <c r="I20" s="102">
        <v>278696.87299999996</v>
      </c>
      <c r="J20" s="102">
        <v>257086.52599999998</v>
      </c>
      <c r="K20" s="102">
        <v>260015.446</v>
      </c>
      <c r="L20" s="102">
        <v>265652.03100000002</v>
      </c>
      <c r="M20" s="102">
        <v>374767.10400000005</v>
      </c>
      <c r="N20" s="102">
        <f t="shared" si="3"/>
        <v>3372859.0120000001</v>
      </c>
      <c r="O20" s="101">
        <f t="shared" si="1"/>
        <v>3.3159402974019425E-2</v>
      </c>
    </row>
    <row r="21" spans="1:15" s="104" customFormat="1" x14ac:dyDescent="0.25">
      <c r="A21" s="98">
        <v>2014</v>
      </c>
      <c r="B21" s="102">
        <v>370051.027</v>
      </c>
      <c r="C21" s="102">
        <v>281693.788</v>
      </c>
      <c r="D21" s="102">
        <v>266925.17800000001</v>
      </c>
      <c r="E21" s="102">
        <v>256973.67</v>
      </c>
      <c r="F21" s="102">
        <v>269322.304</v>
      </c>
      <c r="G21" s="102">
        <v>277989.31900000002</v>
      </c>
      <c r="H21" s="102">
        <v>290762.603</v>
      </c>
      <c r="I21" s="102">
        <v>275485.76699999999</v>
      </c>
      <c r="J21" s="102">
        <v>254780.52199999997</v>
      </c>
      <c r="K21" s="102">
        <v>286067.34899999993</v>
      </c>
      <c r="L21" s="102">
        <v>283559.29199999996</v>
      </c>
      <c r="M21" s="102">
        <v>317258.52399999998</v>
      </c>
      <c r="N21" s="102">
        <f t="shared" si="3"/>
        <v>3430869.3429999994</v>
      </c>
      <c r="O21" s="101">
        <f t="shared" si="1"/>
        <v>1.7199156796536608E-2</v>
      </c>
    </row>
    <row r="22" spans="1:15" s="104" customFormat="1" x14ac:dyDescent="0.25">
      <c r="A22" s="98">
        <v>2015</v>
      </c>
      <c r="B22" s="102">
        <v>353951.61299999995</v>
      </c>
      <c r="C22" s="102">
        <v>324681.71399999998</v>
      </c>
      <c r="D22" s="102">
        <v>329846.61</v>
      </c>
      <c r="E22" s="102">
        <v>278962.859</v>
      </c>
      <c r="F22" s="102">
        <v>276478.52499999997</v>
      </c>
      <c r="G22" s="102">
        <v>292738.92199999996</v>
      </c>
      <c r="H22" s="102">
        <v>311776.75700000004</v>
      </c>
      <c r="I22" s="102">
        <v>288312.21900000004</v>
      </c>
      <c r="J22" s="102">
        <v>272884.44899999996</v>
      </c>
      <c r="K22" s="102">
        <v>278771.33999999997</v>
      </c>
      <c r="L22" s="102">
        <v>282215.64599999995</v>
      </c>
      <c r="M22" s="102">
        <v>344125.98300000001</v>
      </c>
      <c r="N22" s="102">
        <f t="shared" si="3"/>
        <v>3634746.6370000001</v>
      </c>
      <c r="O22" s="101">
        <f t="shared" si="1"/>
        <v>5.9424383040400874E-2</v>
      </c>
    </row>
    <row r="23" spans="1:15" s="104" customFormat="1" x14ac:dyDescent="0.25">
      <c r="A23" s="98">
        <v>2016</v>
      </c>
      <c r="B23" s="102">
        <v>408140.89500000002</v>
      </c>
      <c r="C23" s="102">
        <v>365347.41500000004</v>
      </c>
      <c r="D23" s="102">
        <v>302895.12299999996</v>
      </c>
      <c r="E23" s="102">
        <v>283214.84500000003</v>
      </c>
      <c r="F23" s="102">
        <v>303065.902</v>
      </c>
      <c r="G23" s="102">
        <v>315568.97700000001</v>
      </c>
      <c r="H23" s="102">
        <v>316219.21899999998</v>
      </c>
      <c r="I23" s="102">
        <v>286944.52500000002</v>
      </c>
      <c r="J23" s="102">
        <v>275418.01</v>
      </c>
      <c r="K23" s="102">
        <v>270707.658</v>
      </c>
      <c r="L23" s="102">
        <v>287377.06600000005</v>
      </c>
      <c r="M23" s="102">
        <v>352807.02000000008</v>
      </c>
      <c r="N23" s="102">
        <f t="shared" si="3"/>
        <v>3767706.6549999993</v>
      </c>
      <c r="O23" s="101">
        <f t="shared" si="1"/>
        <v>3.6580271275727716E-2</v>
      </c>
    </row>
    <row r="24" spans="1:15" s="104" customFormat="1" x14ac:dyDescent="0.25">
      <c r="A24" s="98">
        <v>2017</v>
      </c>
      <c r="B24" s="102">
        <v>377527.70500000002</v>
      </c>
      <c r="C24" s="102">
        <v>332163.90999999997</v>
      </c>
      <c r="D24" s="102">
        <v>327556.63099999999</v>
      </c>
      <c r="E24" s="102">
        <v>275214.25</v>
      </c>
      <c r="F24" s="102">
        <v>287247.91499999998</v>
      </c>
      <c r="G24" s="102">
        <v>297196.97999999992</v>
      </c>
      <c r="H24" s="102">
        <v>302479.33500000002</v>
      </c>
      <c r="I24" s="102">
        <v>290704.32</v>
      </c>
      <c r="J24" s="102">
        <v>271859.929</v>
      </c>
      <c r="K24" s="102">
        <v>276562.85200000001</v>
      </c>
      <c r="L24" s="102">
        <v>289215.60000000003</v>
      </c>
      <c r="M24" s="102">
        <v>363702.848</v>
      </c>
      <c r="N24" s="102">
        <f>SUM(B24:M24)</f>
        <v>3691432.2750000004</v>
      </c>
      <c r="O24" s="101">
        <f t="shared" si="1"/>
        <v>-2.0244245899233571E-2</v>
      </c>
    </row>
    <row r="25" spans="1:15" s="104" customFormat="1" x14ac:dyDescent="0.25">
      <c r="A25" s="98">
        <v>2018</v>
      </c>
      <c r="B25" s="102">
        <v>392891.06899999996</v>
      </c>
      <c r="C25" s="102">
        <v>359195.01199999999</v>
      </c>
      <c r="D25" s="102">
        <v>332690.81399999995</v>
      </c>
      <c r="E25" s="102">
        <v>307539.69200000004</v>
      </c>
      <c r="F25" s="102">
        <v>285618.29399999994</v>
      </c>
      <c r="G25" s="102">
        <v>301900.18100000004</v>
      </c>
      <c r="H25" s="102">
        <v>320226.50800000003</v>
      </c>
      <c r="I25" s="102">
        <v>299896.66600000008</v>
      </c>
      <c r="J25" s="102">
        <v>260933.82800000004</v>
      </c>
      <c r="K25" s="102">
        <v>268405.84899999999</v>
      </c>
      <c r="L25" s="102">
        <v>283605.723</v>
      </c>
      <c r="M25" s="102">
        <v>318837.02799999999</v>
      </c>
      <c r="N25" s="102">
        <f>SUM(B25:M25)</f>
        <v>3731740.6640000008</v>
      </c>
      <c r="O25" s="101">
        <f t="shared" si="1"/>
        <v>1.0919444269094747E-2</v>
      </c>
    </row>
    <row r="26" spans="1:15" s="104" customFormat="1" x14ac:dyDescent="0.25">
      <c r="A26" s="105">
        <v>2019</v>
      </c>
      <c r="B26" s="106">
        <v>337672.3959</v>
      </c>
      <c r="C26" s="106">
        <v>318672.81899999996</v>
      </c>
      <c r="D26" s="106">
        <v>290191.52099999995</v>
      </c>
      <c r="E26" s="106">
        <v>268652.16899999999</v>
      </c>
      <c r="F26" s="106">
        <v>275234.364</v>
      </c>
      <c r="G26" s="106">
        <v>271124.24299999996</v>
      </c>
      <c r="H26" s="106">
        <v>304004.12900000002</v>
      </c>
      <c r="I26" s="106">
        <v>290861.24200000003</v>
      </c>
      <c r="J26" s="106">
        <v>262567.35099999997</v>
      </c>
      <c r="K26" s="106">
        <v>276189.25800000003</v>
      </c>
      <c r="L26" s="106"/>
      <c r="M26" s="106"/>
      <c r="N26" s="106">
        <f>SUM(B26:M26)</f>
        <v>2895169.4918999998</v>
      </c>
      <c r="O26" s="107">
        <f>+N26/SUM(B25:K25)-1</f>
        <v>-7.481819488242536E-2</v>
      </c>
    </row>
    <row r="27" spans="1:15" s="92" customFormat="1" x14ac:dyDescent="0.25">
      <c r="A27" s="98"/>
      <c r="B27" s="108"/>
      <c r="C27" s="108"/>
      <c r="D27" s="108"/>
      <c r="E27" s="108"/>
      <c r="F27" s="108"/>
      <c r="G27" s="108"/>
      <c r="H27" s="102"/>
      <c r="I27" s="102"/>
      <c r="J27" s="108"/>
      <c r="K27" s="102"/>
      <c r="L27" s="108"/>
      <c r="M27" s="102"/>
      <c r="N27" s="109"/>
      <c r="O27" s="101"/>
    </row>
    <row r="28" spans="1:15" s="92" customFormat="1" ht="18.75" x14ac:dyDescent="0.3">
      <c r="A28" s="94" t="s">
        <v>46</v>
      </c>
      <c r="B28" s="97"/>
      <c r="C28" s="97"/>
      <c r="D28" s="97"/>
      <c r="E28" s="97"/>
      <c r="F28" s="93"/>
      <c r="G28" s="93"/>
      <c r="H28" s="97"/>
      <c r="I28" s="97"/>
      <c r="J28" s="112"/>
      <c r="K28" s="93"/>
      <c r="L28" s="113"/>
      <c r="M28" s="103"/>
      <c r="N28" s="110"/>
      <c r="O28" s="92" t="s">
        <v>25</v>
      </c>
    </row>
    <row r="29" spans="1:15" s="92" customFormat="1" x14ac:dyDescent="0.25">
      <c r="A29" s="95"/>
      <c r="B29" s="95" t="s">
        <v>5</v>
      </c>
      <c r="C29" s="95" t="s">
        <v>6</v>
      </c>
      <c r="D29" s="95" t="s">
        <v>7</v>
      </c>
      <c r="E29" s="95" t="s">
        <v>8</v>
      </c>
      <c r="F29" s="95" t="s">
        <v>9</v>
      </c>
      <c r="G29" s="95" t="s">
        <v>10</v>
      </c>
      <c r="H29" s="95" t="s">
        <v>11</v>
      </c>
      <c r="I29" s="95" t="s">
        <v>12</v>
      </c>
      <c r="J29" s="95" t="s">
        <v>13</v>
      </c>
      <c r="K29" s="96" t="s">
        <v>14</v>
      </c>
      <c r="L29" s="96" t="s">
        <v>15</v>
      </c>
      <c r="M29" s="96" t="s">
        <v>16</v>
      </c>
      <c r="N29" s="96" t="s">
        <v>17</v>
      </c>
      <c r="O29" s="96" t="s">
        <v>38</v>
      </c>
    </row>
    <row r="30" spans="1:15" x14ac:dyDescent="0.25">
      <c r="A30" s="98">
        <v>1998</v>
      </c>
      <c r="B30" s="114">
        <v>108861.28599999999</v>
      </c>
      <c r="C30" s="114">
        <v>99949.66</v>
      </c>
      <c r="D30" s="114">
        <v>109052.486</v>
      </c>
      <c r="E30" s="114">
        <v>99680.51</v>
      </c>
      <c r="F30" s="114">
        <v>102597.7</v>
      </c>
      <c r="G30" s="114">
        <v>105289.30099999999</v>
      </c>
      <c r="H30" s="114">
        <v>106506.23</v>
      </c>
      <c r="I30" s="114">
        <v>102796.359</v>
      </c>
      <c r="J30" s="114">
        <v>97101.974000000002</v>
      </c>
      <c r="K30" s="114">
        <v>104528.448</v>
      </c>
      <c r="L30" s="114">
        <v>106137.29700000001</v>
      </c>
      <c r="M30" s="114">
        <v>117579.352</v>
      </c>
      <c r="N30" s="114">
        <f t="shared" ref="N30:N35" si="4">SUM(B30:M30)</f>
        <v>1260080.6030000001</v>
      </c>
      <c r="O30" s="110" t="e">
        <f>+N30/#REF!-1</f>
        <v>#REF!</v>
      </c>
    </row>
    <row r="31" spans="1:15" x14ac:dyDescent="0.25">
      <c r="A31" s="97">
        <v>1999</v>
      </c>
      <c r="B31" s="114">
        <v>119291.177</v>
      </c>
      <c r="C31" s="114">
        <v>115846.94200000001</v>
      </c>
      <c r="D31" s="114">
        <v>131677.17800000001</v>
      </c>
      <c r="E31" s="114">
        <v>106674.463</v>
      </c>
      <c r="F31" s="114">
        <v>110193.228</v>
      </c>
      <c r="G31" s="114">
        <v>113159.97399999999</v>
      </c>
      <c r="H31" s="114">
        <v>116708.99400000001</v>
      </c>
      <c r="I31" s="115">
        <v>107881.56700000001</v>
      </c>
      <c r="J31" s="115">
        <v>101234.62</v>
      </c>
      <c r="K31" s="115">
        <v>106975.40699999999</v>
      </c>
      <c r="L31" s="115">
        <v>112226.826</v>
      </c>
      <c r="M31" s="115">
        <v>125019.8</v>
      </c>
      <c r="N31" s="114">
        <f t="shared" si="4"/>
        <v>1366890.1760000002</v>
      </c>
      <c r="O31" s="110">
        <f t="shared" ref="O31:O74" si="5">+N31/N30-1</f>
        <v>8.4764079968938422E-2</v>
      </c>
    </row>
    <row r="32" spans="1:15" x14ac:dyDescent="0.25">
      <c r="A32" s="97">
        <v>2000</v>
      </c>
      <c r="B32" s="100">
        <v>133930.5</v>
      </c>
      <c r="C32" s="100">
        <v>120942.299</v>
      </c>
      <c r="D32" s="102">
        <v>118641.061</v>
      </c>
      <c r="E32" s="102">
        <v>107209.34600000001</v>
      </c>
      <c r="F32" s="102">
        <v>110651.84699999999</v>
      </c>
      <c r="G32" s="102">
        <v>112530.16099999999</v>
      </c>
      <c r="H32" s="102">
        <v>119419.00199999999</v>
      </c>
      <c r="I32" s="102">
        <v>110230.005</v>
      </c>
      <c r="J32" s="102">
        <v>102628.084</v>
      </c>
      <c r="K32" s="102">
        <v>106646.11599999999</v>
      </c>
      <c r="L32" s="102">
        <v>107257.34299999999</v>
      </c>
      <c r="M32" s="102">
        <v>126390.70299999999</v>
      </c>
      <c r="N32" s="115">
        <f>SUM(B32:M32)</f>
        <v>1376476.4669999999</v>
      </c>
      <c r="O32" s="110">
        <f t="shared" si="5"/>
        <v>7.0132123036048544E-3</v>
      </c>
    </row>
    <row r="33" spans="1:15" x14ac:dyDescent="0.25">
      <c r="A33" s="97">
        <v>2001</v>
      </c>
      <c r="B33" s="115">
        <v>136756.69</v>
      </c>
      <c r="C33" s="115">
        <v>127884.546</v>
      </c>
      <c r="D33" s="115">
        <v>136306.174</v>
      </c>
      <c r="E33" s="115">
        <v>111448.359</v>
      </c>
      <c r="F33" s="115">
        <v>118462.227</v>
      </c>
      <c r="G33" s="115">
        <v>116588.93700000001</v>
      </c>
      <c r="H33" s="115">
        <v>119312.177</v>
      </c>
      <c r="I33" s="115">
        <v>112366.211</v>
      </c>
      <c r="J33" s="115">
        <v>105679.454</v>
      </c>
      <c r="K33" s="115">
        <v>110492.914</v>
      </c>
      <c r="L33" s="115">
        <v>110933.04</v>
      </c>
      <c r="M33" s="115">
        <v>122641.083</v>
      </c>
      <c r="N33" s="115">
        <f t="shared" si="4"/>
        <v>1428871.8120000004</v>
      </c>
      <c r="O33" s="110">
        <f t="shared" si="5"/>
        <v>3.8064831659777587E-2</v>
      </c>
    </row>
    <row r="34" spans="1:15" x14ac:dyDescent="0.25">
      <c r="A34" s="98">
        <v>2002</v>
      </c>
      <c r="B34" s="99">
        <v>126546.715</v>
      </c>
      <c r="C34" s="99">
        <v>109462.85799999999</v>
      </c>
      <c r="D34" s="99">
        <v>126019.34</v>
      </c>
      <c r="E34" s="99">
        <v>107365.57799999999</v>
      </c>
      <c r="F34" s="99">
        <v>103706.071</v>
      </c>
      <c r="G34" s="99">
        <v>103130.895</v>
      </c>
      <c r="H34" s="99">
        <v>107139.996</v>
      </c>
      <c r="I34" s="99">
        <v>100921.766</v>
      </c>
      <c r="J34" s="99">
        <v>92623.519</v>
      </c>
      <c r="K34" s="99">
        <v>98821.04</v>
      </c>
      <c r="L34" s="99">
        <v>102552.091</v>
      </c>
      <c r="M34" s="99">
        <v>110087.645</v>
      </c>
      <c r="N34" s="102">
        <f t="shared" si="4"/>
        <v>1288377.514</v>
      </c>
      <c r="O34" s="110">
        <f t="shared" si="5"/>
        <v>-9.8325333889363931E-2</v>
      </c>
    </row>
    <row r="35" spans="1:15" x14ac:dyDescent="0.25">
      <c r="A35" s="98">
        <v>2003</v>
      </c>
      <c r="B35" s="99">
        <v>125653.07400000001</v>
      </c>
      <c r="C35" s="99">
        <v>109232.898</v>
      </c>
      <c r="D35" s="99">
        <v>113301.605</v>
      </c>
      <c r="E35" s="99">
        <v>101061.057</v>
      </c>
      <c r="F35" s="99">
        <v>108869.11199999999</v>
      </c>
      <c r="G35" s="99">
        <v>106605.613</v>
      </c>
      <c r="H35" s="99">
        <v>115481.98299999999</v>
      </c>
      <c r="I35" s="99">
        <v>112441.618</v>
      </c>
      <c r="J35" s="99">
        <v>102752.61500000001</v>
      </c>
      <c r="K35" s="99">
        <v>109823.535</v>
      </c>
      <c r="L35" s="99">
        <v>111843.18399999999</v>
      </c>
      <c r="M35" s="99">
        <v>122282.052</v>
      </c>
      <c r="N35" s="102">
        <f t="shared" si="4"/>
        <v>1339348.3459999997</v>
      </c>
      <c r="O35" s="110">
        <f t="shared" si="5"/>
        <v>3.9562031660853592E-2</v>
      </c>
    </row>
    <row r="36" spans="1:15" x14ac:dyDescent="0.25">
      <c r="A36" s="98">
        <v>2004</v>
      </c>
      <c r="B36" s="99">
        <v>141485.60699999999</v>
      </c>
      <c r="C36" s="99">
        <v>123752.43</v>
      </c>
      <c r="D36" s="99">
        <v>134384.00399999999</v>
      </c>
      <c r="E36" s="99">
        <v>121369.95600000001</v>
      </c>
      <c r="F36" s="99">
        <v>120183.223</v>
      </c>
      <c r="G36" s="99">
        <v>118591.40399999999</v>
      </c>
      <c r="H36" s="99">
        <v>122106.224</v>
      </c>
      <c r="I36" s="99">
        <v>119818.572</v>
      </c>
      <c r="J36" s="99">
        <v>112935.67600000001</v>
      </c>
      <c r="K36" s="99">
        <v>113954.52</v>
      </c>
      <c r="L36" s="99">
        <v>120501.01300000001</v>
      </c>
      <c r="M36" s="99">
        <v>139284.06899999999</v>
      </c>
      <c r="N36" s="102">
        <f t="shared" ref="N36:N43" si="6">SUM(B36:M36)</f>
        <v>1488366.6980000001</v>
      </c>
      <c r="O36" s="110">
        <f t="shared" si="5"/>
        <v>0.11126183299889658</v>
      </c>
    </row>
    <row r="37" spans="1:15" x14ac:dyDescent="0.25">
      <c r="A37" s="98">
        <v>2005</v>
      </c>
      <c r="B37" s="99">
        <v>152690.21400000001</v>
      </c>
      <c r="C37" s="99">
        <v>131522.59700000001</v>
      </c>
      <c r="D37" s="99">
        <v>135073.29699999999</v>
      </c>
      <c r="E37" s="99">
        <v>124387.769</v>
      </c>
      <c r="F37" s="99">
        <v>129901.281</v>
      </c>
      <c r="G37" s="99">
        <v>130540.446</v>
      </c>
      <c r="H37" s="99">
        <v>136011.63500000001</v>
      </c>
      <c r="I37" s="99">
        <v>131182.66200000001</v>
      </c>
      <c r="J37" s="99">
        <v>124677.201</v>
      </c>
      <c r="K37" s="99">
        <v>125621.364</v>
      </c>
      <c r="L37" s="99">
        <v>135937.821</v>
      </c>
      <c r="M37" s="99">
        <v>150240.23300000001</v>
      </c>
      <c r="N37" s="102">
        <f t="shared" si="6"/>
        <v>1607786.52</v>
      </c>
      <c r="O37" s="110">
        <f t="shared" si="5"/>
        <v>8.0235483742326918E-2</v>
      </c>
    </row>
    <row r="38" spans="1:15" s="117" customFormat="1" x14ac:dyDescent="0.25">
      <c r="A38" s="98">
        <v>2006</v>
      </c>
      <c r="B38" s="102">
        <v>171135.274</v>
      </c>
      <c r="C38" s="102">
        <v>149855.19699999999</v>
      </c>
      <c r="D38" s="116">
        <v>146094.07</v>
      </c>
      <c r="E38" s="116">
        <v>134730.82699999999</v>
      </c>
      <c r="F38" s="116">
        <v>137587.63399999999</v>
      </c>
      <c r="G38" s="116">
        <v>138851.85200000001</v>
      </c>
      <c r="H38" s="116">
        <v>140832.114</v>
      </c>
      <c r="I38" s="102">
        <v>145075.17600000001</v>
      </c>
      <c r="J38" s="102">
        <v>132903.959</v>
      </c>
      <c r="K38" s="102">
        <v>141133.655</v>
      </c>
      <c r="L38" s="102">
        <v>143900.09099999999</v>
      </c>
      <c r="M38" s="102">
        <v>167343.54699999999</v>
      </c>
      <c r="N38" s="102">
        <f t="shared" si="6"/>
        <v>1749443.3960000002</v>
      </c>
      <c r="O38" s="110">
        <f t="shared" si="5"/>
        <v>8.8106769299197918E-2</v>
      </c>
    </row>
    <row r="39" spans="1:15" s="117" customFormat="1" x14ac:dyDescent="0.25">
      <c r="A39" s="98">
        <v>2007</v>
      </c>
      <c r="B39" s="102">
        <v>173554.90299999999</v>
      </c>
      <c r="C39" s="102">
        <v>157616.109</v>
      </c>
      <c r="D39" s="116">
        <v>154372.99900000001</v>
      </c>
      <c r="E39" s="116">
        <v>146744.511</v>
      </c>
      <c r="F39" s="116">
        <v>158980.057</v>
      </c>
      <c r="G39" s="116">
        <v>157656.50399999999</v>
      </c>
      <c r="H39" s="116">
        <v>164809.514</v>
      </c>
      <c r="I39" s="102">
        <v>161395.36300000001</v>
      </c>
      <c r="J39" s="102">
        <v>138956.93599999999</v>
      </c>
      <c r="K39" s="102">
        <v>147562.14600000001</v>
      </c>
      <c r="L39" s="102">
        <v>150734.78100000002</v>
      </c>
      <c r="M39" s="102">
        <v>175518.889</v>
      </c>
      <c r="N39" s="102">
        <f t="shared" si="6"/>
        <v>1887902.7119999998</v>
      </c>
      <c r="O39" s="110">
        <f t="shared" si="5"/>
        <v>7.9144781886958393E-2</v>
      </c>
    </row>
    <row r="40" spans="1:15" s="117" customFormat="1" x14ac:dyDescent="0.25">
      <c r="A40" s="98">
        <v>2008</v>
      </c>
      <c r="B40" s="102">
        <v>190654.69200000001</v>
      </c>
      <c r="C40" s="102">
        <v>177312.30300000001</v>
      </c>
      <c r="D40" s="116">
        <v>168535.41400000002</v>
      </c>
      <c r="E40" s="116">
        <v>155185.54699999999</v>
      </c>
      <c r="F40" s="116">
        <v>159107.93900000001</v>
      </c>
      <c r="G40" s="116">
        <v>167014.611</v>
      </c>
      <c r="H40" s="116">
        <v>162665.57999999999</v>
      </c>
      <c r="I40" s="102">
        <v>155962.07800000001</v>
      </c>
      <c r="J40" s="102">
        <v>146758.68400000001</v>
      </c>
      <c r="K40" s="102">
        <v>150371.277</v>
      </c>
      <c r="L40" s="102">
        <v>176743.99600000001</v>
      </c>
      <c r="M40" s="102">
        <v>198731.736</v>
      </c>
      <c r="N40" s="102">
        <f t="shared" si="6"/>
        <v>2009043.8570000003</v>
      </c>
      <c r="O40" s="110">
        <f t="shared" si="5"/>
        <v>6.4167048561345919E-2</v>
      </c>
    </row>
    <row r="41" spans="1:15" s="117" customFormat="1" x14ac:dyDescent="0.25">
      <c r="A41" s="98">
        <v>2009</v>
      </c>
      <c r="B41" s="102">
        <v>200366.78200000001</v>
      </c>
      <c r="C41" s="102">
        <v>172316.79300000001</v>
      </c>
      <c r="D41" s="116">
        <v>181775.27800000002</v>
      </c>
      <c r="E41" s="116">
        <v>155755.95800000001</v>
      </c>
      <c r="F41" s="116">
        <v>159388.986</v>
      </c>
      <c r="G41" s="116">
        <v>170189.163</v>
      </c>
      <c r="H41" s="116">
        <v>177673.55900000001</v>
      </c>
      <c r="I41" s="102">
        <v>165107.36799999999</v>
      </c>
      <c r="J41" s="102">
        <v>150795.497</v>
      </c>
      <c r="K41" s="102">
        <v>157719.87899999999</v>
      </c>
      <c r="L41" s="102">
        <v>172076.41399999999</v>
      </c>
      <c r="M41" s="102">
        <v>188580.28899999999</v>
      </c>
      <c r="N41" s="102">
        <f t="shared" si="6"/>
        <v>2051745.9659999995</v>
      </c>
      <c r="O41" s="110">
        <f t="shared" si="5"/>
        <v>2.1254941175731235E-2</v>
      </c>
    </row>
    <row r="42" spans="1:15" s="117" customFormat="1" x14ac:dyDescent="0.25">
      <c r="A42" s="98">
        <v>2010</v>
      </c>
      <c r="B42" s="102">
        <v>217290.31900000002</v>
      </c>
      <c r="C42" s="102">
        <v>184955.94899999999</v>
      </c>
      <c r="D42" s="116">
        <v>195818.527</v>
      </c>
      <c r="E42" s="116">
        <v>160418.31399999998</v>
      </c>
      <c r="F42" s="116">
        <v>167189.04100000003</v>
      </c>
      <c r="G42" s="116">
        <v>177553.34199999998</v>
      </c>
      <c r="H42" s="116">
        <v>190249.84700000001</v>
      </c>
      <c r="I42" s="102">
        <v>183098.58400000003</v>
      </c>
      <c r="J42" s="102">
        <v>161999.98699999996</v>
      </c>
      <c r="K42" s="102">
        <v>161577.26499999996</v>
      </c>
      <c r="L42" s="102">
        <v>177609.95499999996</v>
      </c>
      <c r="M42" s="102">
        <v>223570.09299999994</v>
      </c>
      <c r="N42" s="102">
        <f t="shared" si="6"/>
        <v>2201331.2229999998</v>
      </c>
      <c r="O42" s="110">
        <f t="shared" si="5"/>
        <v>7.290632440799949E-2</v>
      </c>
    </row>
    <row r="43" spans="1:15" s="117" customFormat="1" x14ac:dyDescent="0.25">
      <c r="A43" s="98">
        <v>2011</v>
      </c>
      <c r="B43" s="102">
        <v>241854.43700000001</v>
      </c>
      <c r="C43" s="102">
        <v>199499.14800000002</v>
      </c>
      <c r="D43" s="116">
        <v>207150.27400000006</v>
      </c>
      <c r="E43" s="116">
        <v>175369.35500000001</v>
      </c>
      <c r="F43" s="116">
        <v>179157.41</v>
      </c>
      <c r="G43" s="116">
        <v>192378.12899999996</v>
      </c>
      <c r="H43" s="116">
        <v>200777.23500000004</v>
      </c>
      <c r="I43" s="102">
        <v>193213.36</v>
      </c>
      <c r="J43" s="102">
        <v>168536.65</v>
      </c>
      <c r="K43" s="102">
        <v>168542.72500000001</v>
      </c>
      <c r="L43" s="102">
        <v>192215.07899999997</v>
      </c>
      <c r="M43" s="102">
        <v>222288.80499999991</v>
      </c>
      <c r="N43" s="102">
        <f t="shared" si="6"/>
        <v>2340982.6069999998</v>
      </c>
      <c r="O43" s="110">
        <f t="shared" si="5"/>
        <v>6.343951448146079E-2</v>
      </c>
    </row>
    <row r="44" spans="1:15" s="117" customFormat="1" x14ac:dyDescent="0.25">
      <c r="A44" s="98">
        <v>2012</v>
      </c>
      <c r="B44" s="102">
        <v>257142.05399999997</v>
      </c>
      <c r="C44" s="102">
        <v>223475.30899999998</v>
      </c>
      <c r="D44" s="116">
        <v>210937.45</v>
      </c>
      <c r="E44" s="116">
        <v>181842.90499999997</v>
      </c>
      <c r="F44" s="116">
        <v>184930.617</v>
      </c>
      <c r="G44" s="116">
        <v>196944.71499999997</v>
      </c>
      <c r="H44" s="116">
        <v>214761.03200000001</v>
      </c>
      <c r="I44" s="102">
        <v>193871.28800000003</v>
      </c>
      <c r="J44" s="102">
        <v>173488.89800000002</v>
      </c>
      <c r="K44" s="102">
        <v>183453.609</v>
      </c>
      <c r="L44" s="102">
        <v>202772.55900000001</v>
      </c>
      <c r="M44" s="102">
        <v>224584.18700000001</v>
      </c>
      <c r="N44" s="102">
        <f t="shared" ref="N44:N49" si="7">SUM(B44:M44)</f>
        <v>2448204.6229999997</v>
      </c>
      <c r="O44" s="110">
        <f t="shared" si="5"/>
        <v>4.58021412373526E-2</v>
      </c>
    </row>
    <row r="45" spans="1:15" s="117" customFormat="1" x14ac:dyDescent="0.25">
      <c r="A45" s="98">
        <v>2013</v>
      </c>
      <c r="B45" s="102">
        <v>250741.77699999997</v>
      </c>
      <c r="C45" s="102">
        <v>212941.94</v>
      </c>
      <c r="D45" s="116">
        <v>194986.041</v>
      </c>
      <c r="E45" s="116">
        <v>180507.42100000003</v>
      </c>
      <c r="F45" s="116">
        <v>190552.79300000001</v>
      </c>
      <c r="G45" s="116">
        <v>194527.78899999999</v>
      </c>
      <c r="H45" s="116">
        <v>209837.12099999998</v>
      </c>
      <c r="I45" s="102">
        <v>204693.69099999999</v>
      </c>
      <c r="J45" s="102">
        <v>187367.27299999999</v>
      </c>
      <c r="K45" s="102">
        <v>189651.71299999999</v>
      </c>
      <c r="L45" s="102">
        <v>199101.37099999998</v>
      </c>
      <c r="M45" s="102">
        <v>291555.37300000002</v>
      </c>
      <c r="N45" s="102">
        <f t="shared" si="7"/>
        <v>2506464.3029999998</v>
      </c>
      <c r="O45" s="110">
        <f t="shared" si="5"/>
        <v>2.3796899757753787E-2</v>
      </c>
    </row>
    <row r="46" spans="1:15" s="117" customFormat="1" x14ac:dyDescent="0.25">
      <c r="A46" s="98">
        <v>2014</v>
      </c>
      <c r="B46" s="102">
        <v>287022.91700000002</v>
      </c>
      <c r="C46" s="102">
        <v>211861.45600000001</v>
      </c>
      <c r="D46" s="116">
        <v>199474.41100000002</v>
      </c>
      <c r="E46" s="116">
        <v>191971.886</v>
      </c>
      <c r="F46" s="116">
        <v>200844.913</v>
      </c>
      <c r="G46" s="116">
        <v>207490.40099999998</v>
      </c>
      <c r="H46" s="116">
        <v>216936.75200000001</v>
      </c>
      <c r="I46" s="102">
        <v>206216.97200000001</v>
      </c>
      <c r="J46" s="102">
        <v>189393.72499999998</v>
      </c>
      <c r="K46" s="102">
        <v>214640.81200000001</v>
      </c>
      <c r="L46" s="102">
        <v>213480.158</v>
      </c>
      <c r="M46" s="102">
        <v>243544.823</v>
      </c>
      <c r="N46" s="102">
        <f t="shared" si="7"/>
        <v>2582879.2259999998</v>
      </c>
      <c r="O46" s="110">
        <f t="shared" si="5"/>
        <v>3.048713796104674E-2</v>
      </c>
    </row>
    <row r="47" spans="1:15" s="117" customFormat="1" x14ac:dyDescent="0.25">
      <c r="A47" s="98">
        <v>2015</v>
      </c>
      <c r="B47" s="102">
        <v>276070.20299999998</v>
      </c>
      <c r="C47" s="102">
        <v>249892.13500000001</v>
      </c>
      <c r="D47" s="116">
        <v>252524.69199999998</v>
      </c>
      <c r="E47" s="116">
        <v>210625.16899999999</v>
      </c>
      <c r="F47" s="116">
        <v>207339.01799999998</v>
      </c>
      <c r="G47" s="116">
        <v>220008.867</v>
      </c>
      <c r="H47" s="116">
        <v>234984.79500000001</v>
      </c>
      <c r="I47" s="102">
        <v>217599.027</v>
      </c>
      <c r="J47" s="102">
        <v>204972.872</v>
      </c>
      <c r="K47" s="102">
        <v>208600.98599999998</v>
      </c>
      <c r="L47" s="102">
        <v>212984.38399999999</v>
      </c>
      <c r="M47" s="102">
        <v>267668.304</v>
      </c>
      <c r="N47" s="102">
        <f t="shared" si="7"/>
        <v>2763270.452</v>
      </c>
      <c r="O47" s="110">
        <f t="shared" si="5"/>
        <v>6.9841138596079322E-2</v>
      </c>
    </row>
    <row r="48" spans="1:15" s="117" customFormat="1" x14ac:dyDescent="0.25">
      <c r="A48" s="98">
        <v>2016</v>
      </c>
      <c r="B48" s="102">
        <v>319330.31099999999</v>
      </c>
      <c r="C48" s="102">
        <v>282028.07199999999</v>
      </c>
      <c r="D48" s="116">
        <v>231075.91500000001</v>
      </c>
      <c r="E48" s="116">
        <v>213808.03399999999</v>
      </c>
      <c r="F48" s="116">
        <v>228837.14300000001</v>
      </c>
      <c r="G48" s="116">
        <v>239999.75400000002</v>
      </c>
      <c r="H48" s="116">
        <v>239583.095</v>
      </c>
      <c r="I48" s="102">
        <v>216815.47199999998</v>
      </c>
      <c r="J48" s="102">
        <v>207884.26</v>
      </c>
      <c r="K48" s="102">
        <v>203542.80600000001</v>
      </c>
      <c r="L48" s="102">
        <v>217780.93800000002</v>
      </c>
      <c r="M48" s="102">
        <v>273322.11300000001</v>
      </c>
      <c r="N48" s="102">
        <f t="shared" si="7"/>
        <v>2874007.9129999997</v>
      </c>
      <c r="O48" s="110">
        <f t="shared" si="5"/>
        <v>4.0074782010515841E-2</v>
      </c>
    </row>
    <row r="49" spans="1:15" s="117" customFormat="1" x14ac:dyDescent="0.25">
      <c r="A49" s="98">
        <v>2017</v>
      </c>
      <c r="B49" s="102">
        <v>294336.62900000002</v>
      </c>
      <c r="C49" s="102">
        <v>257025.79399999999</v>
      </c>
      <c r="D49" s="116">
        <v>251871.27600000001</v>
      </c>
      <c r="E49" s="116">
        <v>209768.01</v>
      </c>
      <c r="F49" s="116">
        <v>218387.07500000001</v>
      </c>
      <c r="G49" s="116">
        <v>226073.93499999997</v>
      </c>
      <c r="H49" s="116">
        <v>229294.47700000001</v>
      </c>
      <c r="I49" s="102">
        <v>219924.18099999998</v>
      </c>
      <c r="J49" s="102">
        <v>205362.31700000001</v>
      </c>
      <c r="K49" s="102">
        <v>208621.26300000004</v>
      </c>
      <c r="L49" s="102">
        <v>219581.644</v>
      </c>
      <c r="M49" s="102">
        <v>281507.56900000002</v>
      </c>
      <c r="N49" s="102">
        <f t="shared" si="7"/>
        <v>2821754.1699999995</v>
      </c>
      <c r="O49" s="110">
        <f t="shared" si="5"/>
        <v>-1.8181488910883226E-2</v>
      </c>
    </row>
    <row r="50" spans="1:15" s="117" customFormat="1" x14ac:dyDescent="0.25">
      <c r="A50" s="98">
        <v>2018</v>
      </c>
      <c r="B50" s="102">
        <v>306183.12300000002</v>
      </c>
      <c r="C50" s="102">
        <v>280907.23</v>
      </c>
      <c r="D50" s="116">
        <v>255444.878</v>
      </c>
      <c r="E50" s="116">
        <v>234995.818</v>
      </c>
      <c r="F50" s="116">
        <v>215292.58799999999</v>
      </c>
      <c r="G50" s="116">
        <v>229228.54200000002</v>
      </c>
      <c r="H50" s="116">
        <v>243655.538</v>
      </c>
      <c r="I50" s="102">
        <v>228382.644</v>
      </c>
      <c r="J50" s="102">
        <v>198104.33600000001</v>
      </c>
      <c r="K50" s="102">
        <v>203778.15299999999</v>
      </c>
      <c r="L50" s="102">
        <v>217638.375</v>
      </c>
      <c r="M50" s="102">
        <v>249917.68399999998</v>
      </c>
      <c r="N50" s="102">
        <f t="shared" ref="N50" si="8">SUM(B50:M50)</f>
        <v>2863528.909</v>
      </c>
      <c r="O50" s="110">
        <f t="shared" si="5"/>
        <v>1.4804528135064388E-2</v>
      </c>
    </row>
    <row r="51" spans="1:15" s="117" customFormat="1" x14ac:dyDescent="0.25">
      <c r="A51" s="105">
        <v>2019</v>
      </c>
      <c r="B51" s="106">
        <v>263045.652</v>
      </c>
      <c r="C51" s="106">
        <v>248088.51799999998</v>
      </c>
      <c r="D51" s="106">
        <v>222831.62599999999</v>
      </c>
      <c r="E51" s="106">
        <v>204820.45199999999</v>
      </c>
      <c r="F51" s="106">
        <v>209737.954</v>
      </c>
      <c r="G51" s="106">
        <v>206449.864</v>
      </c>
      <c r="H51" s="106">
        <v>231481.16399999999</v>
      </c>
      <c r="I51" s="106">
        <v>220932.37199999997</v>
      </c>
      <c r="J51" s="106">
        <v>198415.31099999999</v>
      </c>
      <c r="K51" s="106">
        <v>209899.486</v>
      </c>
      <c r="L51" s="106"/>
      <c r="M51" s="118"/>
      <c r="N51" s="106">
        <f>SUM(B51:M51)</f>
        <v>2215702.3989999997</v>
      </c>
      <c r="O51" s="107">
        <f>+N51/SUM(B50:K50)-1</f>
        <v>-7.5238937285954766E-2</v>
      </c>
    </row>
    <row r="52" spans="1:15" x14ac:dyDescent="0.25">
      <c r="A52" s="98"/>
      <c r="B52" s="102"/>
      <c r="C52" s="102"/>
      <c r="D52" s="102"/>
      <c r="E52" s="102"/>
      <c r="F52" s="102"/>
      <c r="G52" s="102"/>
      <c r="H52" s="108"/>
      <c r="I52" s="102"/>
      <c r="J52" s="102"/>
      <c r="K52" s="102"/>
      <c r="L52" s="102"/>
      <c r="M52" s="102"/>
      <c r="N52" s="119"/>
      <c r="O52" s="101"/>
    </row>
    <row r="53" spans="1:15" ht="18.75" x14ac:dyDescent="0.3">
      <c r="A53" s="94" t="s">
        <v>43</v>
      </c>
      <c r="B53" s="120"/>
      <c r="C53" s="120"/>
      <c r="D53" s="120"/>
      <c r="E53" s="120"/>
      <c r="F53" s="120"/>
      <c r="G53" s="120"/>
      <c r="H53" s="120"/>
      <c r="I53" s="120"/>
      <c r="J53" s="120"/>
      <c r="K53" s="120"/>
      <c r="L53" s="120"/>
      <c r="M53" s="120"/>
      <c r="N53" s="102"/>
      <c r="O53" s="92" t="s">
        <v>25</v>
      </c>
    </row>
    <row r="54" spans="1:15" x14ac:dyDescent="0.25">
      <c r="A54" s="95"/>
      <c r="B54" s="95" t="s">
        <v>5</v>
      </c>
      <c r="C54" s="95" t="s">
        <v>6</v>
      </c>
      <c r="D54" s="95" t="s">
        <v>7</v>
      </c>
      <c r="E54" s="95" t="s">
        <v>8</v>
      </c>
      <c r="F54" s="95" t="s">
        <v>9</v>
      </c>
      <c r="G54" s="95" t="s">
        <v>10</v>
      </c>
      <c r="H54" s="95" t="s">
        <v>11</v>
      </c>
      <c r="I54" s="95" t="s">
        <v>12</v>
      </c>
      <c r="J54" s="95" t="s">
        <v>13</v>
      </c>
      <c r="K54" s="96" t="s">
        <v>14</v>
      </c>
      <c r="L54" s="96" t="s">
        <v>15</v>
      </c>
      <c r="M54" s="96" t="s">
        <v>16</v>
      </c>
      <c r="N54" s="96" t="s">
        <v>17</v>
      </c>
      <c r="O54" s="96" t="s">
        <v>38</v>
      </c>
    </row>
    <row r="55" spans="1:15" x14ac:dyDescent="0.25">
      <c r="A55" s="97">
        <v>1998</v>
      </c>
      <c r="B55" s="121">
        <v>201.6</v>
      </c>
      <c r="C55" s="121">
        <v>195.6</v>
      </c>
      <c r="D55" s="121">
        <v>212.4</v>
      </c>
      <c r="E55" s="121">
        <v>192</v>
      </c>
      <c r="F55" s="121">
        <v>199.2</v>
      </c>
      <c r="G55" s="121">
        <v>208.8</v>
      </c>
      <c r="H55" s="121">
        <v>211.2</v>
      </c>
      <c r="I55" s="121">
        <v>200.4</v>
      </c>
      <c r="J55" s="121">
        <v>182.4</v>
      </c>
      <c r="K55" s="121">
        <v>198</v>
      </c>
      <c r="L55" s="121">
        <v>194.4</v>
      </c>
      <c r="M55" s="121">
        <v>210</v>
      </c>
      <c r="N55" s="90">
        <f t="shared" ref="N55:N59" si="9">SUM(B55:M55)</f>
        <v>2406</v>
      </c>
      <c r="O55" s="110" t="e">
        <f>+N55/#REF!-1</f>
        <v>#REF!</v>
      </c>
    </row>
    <row r="56" spans="1:15" x14ac:dyDescent="0.25">
      <c r="A56" s="97">
        <v>1999</v>
      </c>
      <c r="B56" s="121">
        <v>207.6</v>
      </c>
      <c r="C56" s="121">
        <v>212.4</v>
      </c>
      <c r="D56" s="121">
        <v>216</v>
      </c>
      <c r="E56" s="121">
        <v>182.4</v>
      </c>
      <c r="F56" s="121">
        <v>189.6</v>
      </c>
      <c r="G56" s="121">
        <v>177.6</v>
      </c>
      <c r="H56" s="121">
        <v>158.4</v>
      </c>
      <c r="I56" s="121">
        <v>146.4</v>
      </c>
      <c r="J56" s="121">
        <v>145.19999999999999</v>
      </c>
      <c r="K56" s="121">
        <v>152.4</v>
      </c>
      <c r="L56" s="121">
        <v>162</v>
      </c>
      <c r="M56" s="121">
        <v>172.8</v>
      </c>
      <c r="N56" s="90">
        <f t="shared" si="9"/>
        <v>2122.8000000000002</v>
      </c>
      <c r="O56" s="110">
        <f t="shared" si="5"/>
        <v>-0.11770573566084785</v>
      </c>
    </row>
    <row r="57" spans="1:15" x14ac:dyDescent="0.25">
      <c r="A57" s="97">
        <v>2000</v>
      </c>
      <c r="B57" s="121">
        <v>189.6</v>
      </c>
      <c r="C57" s="121">
        <v>164.4</v>
      </c>
      <c r="D57" s="121">
        <v>165.6</v>
      </c>
      <c r="E57" s="121">
        <v>156</v>
      </c>
      <c r="F57" s="121">
        <v>148.80000000000001</v>
      </c>
      <c r="G57" s="121">
        <v>154.80000000000001</v>
      </c>
      <c r="H57" s="121">
        <v>152.4</v>
      </c>
      <c r="I57" s="121">
        <v>145.19999999999999</v>
      </c>
      <c r="J57" s="121">
        <v>136.80000000000001</v>
      </c>
      <c r="K57" s="121">
        <v>150</v>
      </c>
      <c r="L57" s="121">
        <v>144</v>
      </c>
      <c r="M57" s="121">
        <v>168</v>
      </c>
      <c r="N57" s="114">
        <f t="shared" si="9"/>
        <v>1875.6000000000001</v>
      </c>
      <c r="O57" s="110">
        <f t="shared" si="5"/>
        <v>-0.1164499717354438</v>
      </c>
    </row>
    <row r="58" spans="1:15" x14ac:dyDescent="0.25">
      <c r="A58" s="97">
        <v>2001</v>
      </c>
      <c r="B58" s="121">
        <v>186</v>
      </c>
      <c r="C58" s="121">
        <v>180</v>
      </c>
      <c r="D58" s="121">
        <v>187.2</v>
      </c>
      <c r="E58" s="121">
        <v>157.19999999999999</v>
      </c>
      <c r="F58" s="121">
        <v>158.4</v>
      </c>
      <c r="G58" s="121">
        <v>159.6</v>
      </c>
      <c r="H58" s="121">
        <v>165.6</v>
      </c>
      <c r="I58" s="121">
        <v>158.4</v>
      </c>
      <c r="J58" s="121">
        <v>148.80000000000001</v>
      </c>
      <c r="K58" s="121">
        <v>156</v>
      </c>
      <c r="L58" s="121">
        <v>158.4</v>
      </c>
      <c r="M58" s="121">
        <v>192</v>
      </c>
      <c r="N58" s="115">
        <f t="shared" si="9"/>
        <v>2007.6000000000001</v>
      </c>
      <c r="O58" s="110">
        <f t="shared" si="5"/>
        <v>7.0377479206653826E-2</v>
      </c>
    </row>
    <row r="59" spans="1:15" x14ac:dyDescent="0.25">
      <c r="A59" s="97">
        <v>2002</v>
      </c>
      <c r="B59" s="121">
        <v>190.8</v>
      </c>
      <c r="C59" s="121">
        <v>165.6</v>
      </c>
      <c r="D59" s="121">
        <v>187.2</v>
      </c>
      <c r="E59" s="121">
        <v>158.4</v>
      </c>
      <c r="F59" s="121">
        <v>169.2</v>
      </c>
      <c r="G59" s="121">
        <v>163.19999999999999</v>
      </c>
      <c r="H59" s="121">
        <v>164.4</v>
      </c>
      <c r="I59" s="121">
        <v>160.80000000000001</v>
      </c>
      <c r="J59" s="121">
        <v>147.6</v>
      </c>
      <c r="K59" s="121">
        <v>163.19999999999999</v>
      </c>
      <c r="L59" s="121">
        <v>165.6</v>
      </c>
      <c r="M59" s="121">
        <v>178.8</v>
      </c>
      <c r="N59" s="115">
        <f t="shared" si="9"/>
        <v>2014.7999999999997</v>
      </c>
      <c r="O59" s="110">
        <f t="shared" si="5"/>
        <v>3.5863717872084422E-3</v>
      </c>
    </row>
    <row r="60" spans="1:15" x14ac:dyDescent="0.25">
      <c r="A60" s="97">
        <v>2003</v>
      </c>
      <c r="B60" s="121">
        <v>216</v>
      </c>
      <c r="C60" s="121">
        <v>206.4</v>
      </c>
      <c r="D60" s="121">
        <v>224.4</v>
      </c>
      <c r="E60" s="121">
        <v>196.8</v>
      </c>
      <c r="F60" s="121">
        <v>206.4</v>
      </c>
      <c r="G60" s="121">
        <v>192</v>
      </c>
      <c r="H60" s="121">
        <v>201.6</v>
      </c>
      <c r="I60" s="121">
        <v>196.8</v>
      </c>
      <c r="J60" s="121">
        <v>190.8</v>
      </c>
      <c r="K60" s="121">
        <v>211.2</v>
      </c>
      <c r="L60" s="121">
        <v>214.8</v>
      </c>
      <c r="M60" s="121">
        <v>231.6</v>
      </c>
      <c r="N60" s="115">
        <f t="shared" ref="N60:N65" si="10">SUM(B60:M60)</f>
        <v>2488.7999999999997</v>
      </c>
      <c r="O60" s="110">
        <f t="shared" si="5"/>
        <v>0.23525908278737351</v>
      </c>
    </row>
    <row r="61" spans="1:15" x14ac:dyDescent="0.25">
      <c r="A61" s="97">
        <v>2004</v>
      </c>
      <c r="B61" s="121">
        <v>260.39999999999998</v>
      </c>
      <c r="C61" s="121">
        <v>252</v>
      </c>
      <c r="D61" s="121">
        <v>291.60000000000002</v>
      </c>
      <c r="E61" s="121">
        <v>254.4</v>
      </c>
      <c r="F61" s="121">
        <v>265.2</v>
      </c>
      <c r="G61" s="121">
        <v>232.8</v>
      </c>
      <c r="H61" s="121">
        <v>247.2</v>
      </c>
      <c r="I61" s="121">
        <v>255.6</v>
      </c>
      <c r="J61" s="121">
        <v>285.60000000000002</v>
      </c>
      <c r="K61" s="121">
        <v>285.60000000000002</v>
      </c>
      <c r="L61" s="121">
        <v>315.60000000000002</v>
      </c>
      <c r="M61" s="121">
        <v>354</v>
      </c>
      <c r="N61" s="115">
        <f t="shared" si="10"/>
        <v>3300</v>
      </c>
      <c r="O61" s="110">
        <f t="shared" si="5"/>
        <v>0.32594021215043401</v>
      </c>
    </row>
    <row r="62" spans="1:15" x14ac:dyDescent="0.25">
      <c r="A62" s="97">
        <v>2005</v>
      </c>
      <c r="B62" s="121">
        <v>370.8</v>
      </c>
      <c r="C62" s="121">
        <v>348</v>
      </c>
      <c r="D62" s="121">
        <v>313.56</v>
      </c>
      <c r="E62" s="121">
        <v>350.64</v>
      </c>
      <c r="F62" s="121">
        <v>378.24</v>
      </c>
      <c r="G62" s="121">
        <v>340.56</v>
      </c>
      <c r="H62" s="121">
        <v>275.16000000000003</v>
      </c>
      <c r="I62" s="121">
        <v>336</v>
      </c>
      <c r="J62" s="121">
        <v>301.44</v>
      </c>
      <c r="K62" s="121">
        <v>351.96</v>
      </c>
      <c r="L62" s="121">
        <v>354</v>
      </c>
      <c r="M62" s="121">
        <v>403.2</v>
      </c>
      <c r="N62" s="115">
        <f t="shared" si="10"/>
        <v>4123.5600000000004</v>
      </c>
      <c r="O62" s="110">
        <f t="shared" si="5"/>
        <v>0.24956363636363643</v>
      </c>
    </row>
    <row r="63" spans="1:15" x14ac:dyDescent="0.25">
      <c r="A63" s="97">
        <v>2006</v>
      </c>
      <c r="B63" s="121">
        <v>421.44</v>
      </c>
      <c r="C63" s="121">
        <v>370.08</v>
      </c>
      <c r="D63" s="121">
        <v>339.36</v>
      </c>
      <c r="E63" s="121">
        <v>310.2</v>
      </c>
      <c r="F63" s="121">
        <v>349.56</v>
      </c>
      <c r="G63" s="121">
        <v>314.39999999999998</v>
      </c>
      <c r="H63" s="121">
        <v>279.83999999999997</v>
      </c>
      <c r="I63" s="121">
        <v>326.16000000000003</v>
      </c>
      <c r="J63" s="121">
        <v>305.27999999999997</v>
      </c>
      <c r="K63" s="121">
        <v>297</v>
      </c>
      <c r="L63" s="121">
        <v>285.36</v>
      </c>
      <c r="M63" s="121">
        <v>317.27999999999997</v>
      </c>
      <c r="N63" s="115">
        <f t="shared" si="10"/>
        <v>3915.96</v>
      </c>
      <c r="O63" s="110">
        <f t="shared" si="5"/>
        <v>-5.0344847655909075E-2</v>
      </c>
    </row>
    <row r="64" spans="1:15" x14ac:dyDescent="0.25">
      <c r="A64" s="97">
        <v>2007</v>
      </c>
      <c r="B64" s="121">
        <v>235.68</v>
      </c>
      <c r="C64" s="121">
        <v>218.52</v>
      </c>
      <c r="D64" s="121">
        <v>248.04</v>
      </c>
      <c r="E64" s="121">
        <v>242.4</v>
      </c>
      <c r="F64" s="121">
        <v>243.48</v>
      </c>
      <c r="G64" s="121">
        <v>238.8</v>
      </c>
      <c r="H64" s="121">
        <v>295.92</v>
      </c>
      <c r="I64" s="121">
        <v>303.36</v>
      </c>
      <c r="J64" s="121">
        <v>267.60000000000002</v>
      </c>
      <c r="K64" s="121">
        <v>262.32</v>
      </c>
      <c r="L64" s="121">
        <v>277.2</v>
      </c>
      <c r="M64" s="121">
        <v>312</v>
      </c>
      <c r="N64" s="115">
        <f t="shared" si="10"/>
        <v>3145.3199999999997</v>
      </c>
      <c r="O64" s="110">
        <f t="shared" si="5"/>
        <v>-0.19679465571660593</v>
      </c>
    </row>
    <row r="65" spans="1:15" x14ac:dyDescent="0.25">
      <c r="A65" s="97">
        <v>2008</v>
      </c>
      <c r="B65" s="121">
        <v>244.32</v>
      </c>
      <c r="C65" s="121">
        <v>274.32</v>
      </c>
      <c r="D65" s="121">
        <v>287.76</v>
      </c>
      <c r="E65" s="121">
        <v>267.60000000000002</v>
      </c>
      <c r="F65" s="121">
        <v>300.95999999999998</v>
      </c>
      <c r="G65" s="121">
        <v>263.76</v>
      </c>
      <c r="H65" s="121">
        <v>261.60000000000002</v>
      </c>
      <c r="I65" s="121">
        <v>252.48</v>
      </c>
      <c r="J65" s="121">
        <v>242.16</v>
      </c>
      <c r="K65" s="121">
        <v>258.95999999999998</v>
      </c>
      <c r="L65" s="121">
        <v>312</v>
      </c>
      <c r="M65" s="121">
        <v>369.6</v>
      </c>
      <c r="N65" s="115">
        <f t="shared" si="10"/>
        <v>3335.52</v>
      </c>
      <c r="O65" s="110">
        <f t="shared" si="5"/>
        <v>6.0470794704513553E-2</v>
      </c>
    </row>
    <row r="66" spans="1:15" x14ac:dyDescent="0.25">
      <c r="A66" s="97">
        <v>2009</v>
      </c>
      <c r="B66" s="121">
        <v>364.32</v>
      </c>
      <c r="C66" s="121">
        <v>346.8</v>
      </c>
      <c r="D66" s="121">
        <v>398.4</v>
      </c>
      <c r="E66" s="121">
        <v>338.16</v>
      </c>
      <c r="F66" s="121">
        <v>347.52</v>
      </c>
      <c r="G66" s="121">
        <v>312.24</v>
      </c>
      <c r="H66" s="121">
        <v>294.72000000000003</v>
      </c>
      <c r="I66" s="121">
        <v>281.04000000000002</v>
      </c>
      <c r="J66" s="121">
        <v>272.64</v>
      </c>
      <c r="K66" s="121">
        <v>293.27999999999997</v>
      </c>
      <c r="L66" s="121">
        <v>313.92</v>
      </c>
      <c r="M66" s="121">
        <v>342</v>
      </c>
      <c r="N66" s="115">
        <f t="shared" ref="N66:N71" si="11">SUM(B66:M66)</f>
        <v>3905.04</v>
      </c>
      <c r="O66" s="110">
        <f t="shared" si="5"/>
        <v>0.17074399194128653</v>
      </c>
    </row>
    <row r="67" spans="1:15" s="117" customFormat="1" x14ac:dyDescent="0.25">
      <c r="A67" s="98">
        <v>2010</v>
      </c>
      <c r="B67" s="122">
        <v>358.8</v>
      </c>
      <c r="C67" s="122">
        <v>320.64</v>
      </c>
      <c r="D67" s="123">
        <v>362.16</v>
      </c>
      <c r="E67" s="123">
        <v>304.08</v>
      </c>
      <c r="F67" s="123">
        <v>308.16000000000003</v>
      </c>
      <c r="G67" s="123">
        <v>319.2</v>
      </c>
      <c r="H67" s="123">
        <v>358.56</v>
      </c>
      <c r="I67" s="122">
        <v>355.2</v>
      </c>
      <c r="J67" s="122">
        <v>315.12</v>
      </c>
      <c r="K67" s="122">
        <v>348.96</v>
      </c>
      <c r="L67" s="122">
        <v>362.88</v>
      </c>
      <c r="M67" s="122">
        <v>405.6</v>
      </c>
      <c r="N67" s="102">
        <f t="shared" si="11"/>
        <v>4119.3600000000006</v>
      </c>
      <c r="O67" s="110">
        <f t="shared" si="5"/>
        <v>5.4882920533464663E-2</v>
      </c>
    </row>
    <row r="68" spans="1:15" s="117" customFormat="1" x14ac:dyDescent="0.25">
      <c r="A68" s="98">
        <v>2011</v>
      </c>
      <c r="B68" s="122">
        <v>379.68</v>
      </c>
      <c r="C68" s="122">
        <v>369.6</v>
      </c>
      <c r="D68" s="123">
        <v>400.56</v>
      </c>
      <c r="E68" s="123">
        <v>350.88</v>
      </c>
      <c r="F68" s="123">
        <v>367.92</v>
      </c>
      <c r="G68" s="123">
        <v>402</v>
      </c>
      <c r="H68" s="123">
        <v>396.72</v>
      </c>
      <c r="I68" s="122">
        <v>360.96</v>
      </c>
      <c r="J68" s="122">
        <v>341.28</v>
      </c>
      <c r="K68" s="122">
        <v>362.88</v>
      </c>
      <c r="L68" s="122">
        <v>393.36</v>
      </c>
      <c r="M68" s="122">
        <v>434.16</v>
      </c>
      <c r="N68" s="102">
        <f t="shared" si="11"/>
        <v>4559.9999999999991</v>
      </c>
      <c r="O68" s="110">
        <f t="shared" si="5"/>
        <v>0.10696807271032349</v>
      </c>
    </row>
    <row r="69" spans="1:15" s="117" customFormat="1" x14ac:dyDescent="0.25">
      <c r="A69" s="98">
        <v>2012</v>
      </c>
      <c r="B69" s="122">
        <v>436.32</v>
      </c>
      <c r="C69" s="122">
        <v>420.48</v>
      </c>
      <c r="D69" s="123">
        <v>433.68</v>
      </c>
      <c r="E69" s="123">
        <v>389.28</v>
      </c>
      <c r="F69" s="123">
        <v>388.8</v>
      </c>
      <c r="G69" s="123">
        <v>394.8</v>
      </c>
      <c r="H69" s="123">
        <v>443.04</v>
      </c>
      <c r="I69" s="122">
        <v>407.52</v>
      </c>
      <c r="J69" s="122">
        <v>381.12</v>
      </c>
      <c r="K69" s="122">
        <v>388.8</v>
      </c>
      <c r="L69" s="122">
        <v>428.88</v>
      </c>
      <c r="M69" s="122">
        <v>440.88</v>
      </c>
      <c r="N69" s="102">
        <f t="shared" si="11"/>
        <v>4953.6000000000004</v>
      </c>
      <c r="O69" s="110">
        <f t="shared" si="5"/>
        <v>8.6315789473684568E-2</v>
      </c>
    </row>
    <row r="70" spans="1:15" s="117" customFormat="1" x14ac:dyDescent="0.25">
      <c r="A70" s="98">
        <v>2013</v>
      </c>
      <c r="B70" s="122">
        <v>480.24</v>
      </c>
      <c r="C70" s="122">
        <v>433.2</v>
      </c>
      <c r="D70" s="123">
        <v>426.24</v>
      </c>
      <c r="E70" s="123">
        <v>429.36</v>
      </c>
      <c r="F70" s="123">
        <v>446.88</v>
      </c>
      <c r="G70" s="123">
        <v>413.04</v>
      </c>
      <c r="H70" s="123">
        <v>426.72</v>
      </c>
      <c r="I70" s="122">
        <v>452.4</v>
      </c>
      <c r="J70" s="102">
        <f t="shared" ref="J70:K73" si="12">J80-J90</f>
        <v>444.08997600000043</v>
      </c>
      <c r="K70" s="102">
        <f t="shared" si="12"/>
        <v>461.32426199999998</v>
      </c>
      <c r="L70" s="122">
        <v>471.6</v>
      </c>
      <c r="M70" s="122">
        <v>575.76</v>
      </c>
      <c r="N70" s="102">
        <f t="shared" si="11"/>
        <v>5460.8542380000017</v>
      </c>
      <c r="O70" s="110">
        <f t="shared" si="5"/>
        <v>0.10240113008720964</v>
      </c>
    </row>
    <row r="71" spans="1:15" s="117" customFormat="1" x14ac:dyDescent="0.25">
      <c r="A71" s="98">
        <v>2014</v>
      </c>
      <c r="B71" s="102">
        <f t="shared" ref="B71:I73" si="13">B81-B91</f>
        <v>554.13106799999991</v>
      </c>
      <c r="C71" s="102">
        <f t="shared" si="13"/>
        <v>461.52484200000094</v>
      </c>
      <c r="D71" s="102">
        <f t="shared" si="13"/>
        <v>488.13372000000049</v>
      </c>
      <c r="E71" s="102">
        <f t="shared" si="13"/>
        <v>472.5270299999994</v>
      </c>
      <c r="F71" s="102">
        <f t="shared" si="13"/>
        <v>481.38812999999925</v>
      </c>
      <c r="G71" s="102">
        <f t="shared" si="13"/>
        <v>479.06532599999969</v>
      </c>
      <c r="H71" s="102">
        <f t="shared" si="13"/>
        <v>466.13512800000007</v>
      </c>
      <c r="I71" s="102">
        <f t="shared" si="13"/>
        <v>464.38140599999997</v>
      </c>
      <c r="J71" s="102">
        <f t="shared" si="12"/>
        <v>434.13112800000067</v>
      </c>
      <c r="K71" s="102">
        <f t="shared" si="12"/>
        <v>466.18262999999973</v>
      </c>
      <c r="L71" s="102">
        <f>L81-L91</f>
        <v>480.26154600000046</v>
      </c>
      <c r="M71" s="102">
        <f>M81-M91</f>
        <v>509.23023599999931</v>
      </c>
      <c r="N71" s="102">
        <f t="shared" si="11"/>
        <v>5757.0921899999994</v>
      </c>
      <c r="O71" s="110">
        <f t="shared" si="5"/>
        <v>5.4247547927317008E-2</v>
      </c>
    </row>
    <row r="72" spans="1:15" s="117" customFormat="1" x14ac:dyDescent="0.25">
      <c r="A72" s="98">
        <v>2015</v>
      </c>
      <c r="B72" s="102">
        <f t="shared" si="13"/>
        <v>503.07206400000013</v>
      </c>
      <c r="C72" s="102">
        <f t="shared" si="13"/>
        <v>519.74673000000053</v>
      </c>
      <c r="D72" s="102">
        <f t="shared" si="13"/>
        <v>562.19942400000025</v>
      </c>
      <c r="E72" s="102">
        <f t="shared" si="13"/>
        <v>481.0578660000001</v>
      </c>
      <c r="F72" s="102">
        <f t="shared" si="13"/>
        <v>448.34459400000043</v>
      </c>
      <c r="G72" s="102">
        <f t="shared" si="13"/>
        <v>437.56379400000037</v>
      </c>
      <c r="H72" s="102">
        <f t="shared" si="13"/>
        <v>471.94081800000032</v>
      </c>
      <c r="I72" s="102">
        <f t="shared" si="13"/>
        <v>458.42898599999984</v>
      </c>
      <c r="J72" s="102">
        <f t="shared" si="12"/>
        <v>451.62638999999911</v>
      </c>
      <c r="K72" s="102">
        <f t="shared" si="12"/>
        <v>472.48916400000041</v>
      </c>
      <c r="L72" s="102">
        <f>L82-L92</f>
        <v>472.02099600000042</v>
      </c>
      <c r="M72" s="102">
        <f>M82-M92</f>
        <v>553.10565000000099</v>
      </c>
      <c r="N72" s="102">
        <f>SUM(B72:M72)</f>
        <v>5831.5964760000033</v>
      </c>
      <c r="O72" s="110">
        <f t="shared" si="5"/>
        <v>1.2941305009743775E-2</v>
      </c>
    </row>
    <row r="73" spans="1:15" s="117" customFormat="1" x14ac:dyDescent="0.25">
      <c r="A73" s="98">
        <v>2016</v>
      </c>
      <c r="B73" s="102">
        <f t="shared" si="13"/>
        <v>572.12626199999806</v>
      </c>
      <c r="C73" s="102">
        <f t="shared" si="13"/>
        <v>529.48309199999858</v>
      </c>
      <c r="D73" s="102">
        <f t="shared" si="13"/>
        <v>456.3868320000006</v>
      </c>
      <c r="E73" s="102">
        <f t="shared" si="13"/>
        <v>407.35756799999967</v>
      </c>
      <c r="F73" s="102">
        <f t="shared" si="13"/>
        <v>494.57881199999969</v>
      </c>
      <c r="G73" s="102">
        <f t="shared" si="13"/>
        <v>504.36652200000123</v>
      </c>
      <c r="H73" s="102">
        <f t="shared" si="13"/>
        <v>516.58255200000031</v>
      </c>
      <c r="I73" s="102">
        <f t="shared" si="13"/>
        <v>466.03717800000072</v>
      </c>
      <c r="J73" s="102">
        <f t="shared" si="12"/>
        <v>419.95476000000065</v>
      </c>
      <c r="K73" s="102">
        <f t="shared" si="12"/>
        <v>426.09850800000049</v>
      </c>
      <c r="L73" s="102">
        <f>L83-L93</f>
        <v>473.70042000000052</v>
      </c>
      <c r="M73" s="122">
        <v>546.96</v>
      </c>
      <c r="N73" s="102">
        <f>SUM(B73:M73)</f>
        <v>5813.6325059999999</v>
      </c>
      <c r="O73" s="110">
        <f t="shared" si="5"/>
        <v>-3.0804549104065382E-3</v>
      </c>
    </row>
    <row r="74" spans="1:15" s="117" customFormat="1" x14ac:dyDescent="0.25">
      <c r="A74" s="98">
        <v>2017</v>
      </c>
      <c r="B74" s="102">
        <f t="shared" ref="B74:D76" si="14">B84-B94</f>
        <v>570.75132600000097</v>
      </c>
      <c r="C74" s="102">
        <f t="shared" si="14"/>
        <v>518.71899599999983</v>
      </c>
      <c r="D74" s="102">
        <f t="shared" si="14"/>
        <v>539.92372200000057</v>
      </c>
      <c r="E74" s="122">
        <v>465.6</v>
      </c>
      <c r="F74" s="102">
        <f>F84-F94</f>
        <v>467.51923199999987</v>
      </c>
      <c r="G74" s="102">
        <f>G84-G94</f>
        <v>446.16887999999949</v>
      </c>
      <c r="H74" s="102">
        <f>H84-H94</f>
        <v>488.93627999999865</v>
      </c>
      <c r="I74" s="102">
        <f>I84-I94</f>
        <v>457.49828399999973</v>
      </c>
      <c r="J74" s="102">
        <f>J84-J94</f>
        <v>423.04934399999854</v>
      </c>
      <c r="K74" s="122">
        <v>435.84</v>
      </c>
      <c r="L74" s="102">
        <f>L84-L94</f>
        <v>464.6537760000009</v>
      </c>
      <c r="M74" s="102">
        <f>M84-M94</f>
        <v>513.46819199999982</v>
      </c>
      <c r="N74" s="102">
        <f>SUM(B74:M74)</f>
        <v>5792.1280319999987</v>
      </c>
      <c r="O74" s="110">
        <f t="shared" si="5"/>
        <v>-3.6989737445233262E-3</v>
      </c>
    </row>
    <row r="75" spans="1:15" s="117" customFormat="1" x14ac:dyDescent="0.25">
      <c r="A75" s="98">
        <v>2018</v>
      </c>
      <c r="B75" s="102">
        <f t="shared" si="14"/>
        <v>534.8982660000022</v>
      </c>
      <c r="C75" s="102">
        <f t="shared" si="14"/>
        <v>495.03701400000034</v>
      </c>
      <c r="D75" s="116">
        <f t="shared" si="14"/>
        <v>502.61789999999968</v>
      </c>
      <c r="E75" s="116">
        <f>E85-E95</f>
        <v>450.31646999999975</v>
      </c>
      <c r="F75" s="123">
        <v>437.52</v>
      </c>
      <c r="G75" s="116">
        <f t="shared" ref="G75:K76" si="15">G85-G95</f>
        <v>437.55976199999992</v>
      </c>
      <c r="H75" s="116">
        <f t="shared" si="15"/>
        <v>469.00361400000043</v>
      </c>
      <c r="I75" s="102">
        <f t="shared" si="15"/>
        <v>447.44648999999981</v>
      </c>
      <c r="J75" s="102">
        <f t="shared" si="15"/>
        <v>409.89208199999911</v>
      </c>
      <c r="K75" s="102">
        <f t="shared" si="15"/>
        <v>425.93296199999963</v>
      </c>
      <c r="L75" s="102">
        <f>L85-L95</f>
        <v>467.21008200000091</v>
      </c>
      <c r="M75" s="102">
        <f>M85-M95</f>
        <v>495.63057000000003</v>
      </c>
      <c r="N75" s="102">
        <f>SUM(B75:M75)</f>
        <v>5573.0652120000013</v>
      </c>
      <c r="O75" s="110">
        <f t="shared" ref="O75:O76" si="16">+N75/N74-1</f>
        <v>-3.7820783447764295E-2</v>
      </c>
    </row>
    <row r="76" spans="1:15" s="117" customFormat="1" x14ac:dyDescent="0.25">
      <c r="A76" s="105">
        <v>2019</v>
      </c>
      <c r="B76" s="106">
        <f t="shared" si="14"/>
        <v>546.20452800000146</v>
      </c>
      <c r="C76" s="106">
        <f t="shared" si="14"/>
        <v>490.21738200000021</v>
      </c>
      <c r="D76" s="106">
        <f t="shared" si="14"/>
        <v>505.98072000000104</v>
      </c>
      <c r="E76" s="106">
        <f>E86-E96</f>
        <v>447.25080000000008</v>
      </c>
      <c r="F76" s="106">
        <f>F86-F96</f>
        <v>454.8710399999996</v>
      </c>
      <c r="G76" s="106">
        <f t="shared" si="15"/>
        <v>447.20352000000014</v>
      </c>
      <c r="H76" s="106">
        <f t="shared" si="15"/>
        <v>479.92776000000185</v>
      </c>
      <c r="I76" s="106">
        <f t="shared" si="15"/>
        <v>484.99199999999996</v>
      </c>
      <c r="J76" s="106">
        <f t="shared" si="15"/>
        <v>453.81815999999992</v>
      </c>
      <c r="K76" s="106">
        <f t="shared" si="15"/>
        <v>438.30679420855211</v>
      </c>
      <c r="L76" s="106">
        <f>L86-L96</f>
        <v>479.91490437814417</v>
      </c>
      <c r="M76" s="106">
        <f>M86-M96</f>
        <v>509.44082105609289</v>
      </c>
      <c r="N76" s="106">
        <f>SUM(B76:M76)</f>
        <v>5738.1284296427939</v>
      </c>
      <c r="O76" s="107">
        <f t="shared" si="16"/>
        <v>2.9618030897498926E-2</v>
      </c>
    </row>
    <row r="77" spans="1:15" x14ac:dyDescent="0.25">
      <c r="B77" s="124"/>
      <c r="C77" s="124"/>
      <c r="D77" s="125"/>
      <c r="E77" s="125"/>
      <c r="F77" s="125"/>
      <c r="G77" s="125"/>
      <c r="H77" s="125"/>
      <c r="I77" s="125"/>
      <c r="J77" s="125"/>
      <c r="K77" s="125"/>
      <c r="L77" s="125"/>
      <c r="M77" s="125"/>
      <c r="N77" s="115"/>
      <c r="O77" s="126"/>
    </row>
    <row r="78" spans="1:15" ht="18.75" x14ac:dyDescent="0.3">
      <c r="A78" s="94" t="s">
        <v>48</v>
      </c>
      <c r="B78" s="115"/>
      <c r="C78" s="128"/>
      <c r="D78" s="115"/>
      <c r="E78" s="115"/>
      <c r="F78" s="115"/>
      <c r="G78" s="115"/>
      <c r="H78" s="115"/>
      <c r="I78" s="115"/>
      <c r="J78" s="115"/>
      <c r="K78" s="115"/>
      <c r="L78" s="115"/>
      <c r="M78" s="115"/>
      <c r="N78" s="115"/>
      <c r="O78" s="92" t="s">
        <v>25</v>
      </c>
    </row>
    <row r="79" spans="1:15" x14ac:dyDescent="0.25">
      <c r="A79" s="95"/>
      <c r="B79" s="95" t="s">
        <v>5</v>
      </c>
      <c r="C79" s="95" t="s">
        <v>6</v>
      </c>
      <c r="D79" s="95" t="s">
        <v>7</v>
      </c>
      <c r="E79" s="95" t="s">
        <v>8</v>
      </c>
      <c r="F79" s="95" t="s">
        <v>9</v>
      </c>
      <c r="G79" s="95" t="s">
        <v>10</v>
      </c>
      <c r="H79" s="95" t="s">
        <v>11</v>
      </c>
      <c r="I79" s="95" t="s">
        <v>12</v>
      </c>
      <c r="J79" s="95" t="s">
        <v>13</v>
      </c>
      <c r="K79" s="96" t="s">
        <v>14</v>
      </c>
      <c r="L79" s="96" t="s">
        <v>15</v>
      </c>
      <c r="M79" s="96" t="s">
        <v>16</v>
      </c>
      <c r="N79" s="96" t="s">
        <v>17</v>
      </c>
      <c r="O79" s="96" t="s">
        <v>38</v>
      </c>
    </row>
    <row r="80" spans="1:15" x14ac:dyDescent="0.25">
      <c r="A80" s="97">
        <v>2013</v>
      </c>
      <c r="B80" s="90">
        <v>0</v>
      </c>
      <c r="C80" s="90">
        <v>0</v>
      </c>
      <c r="D80" s="90">
        <v>0</v>
      </c>
      <c r="E80" s="90">
        <v>0</v>
      </c>
      <c r="F80" s="90">
        <v>0</v>
      </c>
      <c r="G80" s="90">
        <v>0</v>
      </c>
      <c r="H80" s="90">
        <v>0</v>
      </c>
      <c r="I80" s="90">
        <v>0</v>
      </c>
      <c r="J80" s="90">
        <v>500.48040000000054</v>
      </c>
      <c r="K80" s="90">
        <v>519.92621999999983</v>
      </c>
      <c r="L80" s="90">
        <v>529.91472000000124</v>
      </c>
      <c r="M80" s="90">
        <v>651.43211999999846</v>
      </c>
      <c r="N80" s="115">
        <f t="shared" ref="N80:N84" si="17">SUM(B80:M80)</f>
        <v>2201.7534600000004</v>
      </c>
      <c r="O80" s="110"/>
    </row>
    <row r="81" spans="1:15" x14ac:dyDescent="0.25">
      <c r="A81" s="97">
        <v>2014</v>
      </c>
      <c r="B81" s="90">
        <v>609.10433999999975</v>
      </c>
      <c r="C81" s="90">
        <v>516.75258000000099</v>
      </c>
      <c r="D81" s="90">
        <v>547.4338800000005</v>
      </c>
      <c r="E81" s="90">
        <v>529.63337999999942</v>
      </c>
      <c r="F81" s="90">
        <v>542.85407999999927</v>
      </c>
      <c r="G81" s="90">
        <v>547.31099999999947</v>
      </c>
      <c r="H81" s="90">
        <v>537.48942</v>
      </c>
      <c r="I81" s="90">
        <v>531.15348000000006</v>
      </c>
      <c r="J81" s="90">
        <v>493.73058000000054</v>
      </c>
      <c r="K81" s="90">
        <v>529.1263799999997</v>
      </c>
      <c r="L81" s="90">
        <v>542.19114000000059</v>
      </c>
      <c r="M81" s="90">
        <v>579.74453999999946</v>
      </c>
      <c r="N81" s="115">
        <f t="shared" si="17"/>
        <v>6506.5247999999992</v>
      </c>
      <c r="O81" s="110">
        <f t="shared" ref="O81:O86" si="18">+N81/N80-1</f>
        <v>1.9551559328536259</v>
      </c>
    </row>
    <row r="82" spans="1:15" x14ac:dyDescent="0.25">
      <c r="A82" s="97">
        <v>2015</v>
      </c>
      <c r="B82" s="90">
        <v>569.01960000000008</v>
      </c>
      <c r="C82" s="90">
        <v>581.79984000000047</v>
      </c>
      <c r="D82" s="90">
        <v>630.26310000000012</v>
      </c>
      <c r="E82" s="90">
        <v>546.81762000000015</v>
      </c>
      <c r="F82" s="90">
        <v>513.97362000000032</v>
      </c>
      <c r="G82" s="90">
        <v>508.33860000000021</v>
      </c>
      <c r="H82" s="90">
        <v>546.17226000000005</v>
      </c>
      <c r="I82" s="90">
        <v>528.05219999999986</v>
      </c>
      <c r="J82" s="90">
        <v>517.05197999999905</v>
      </c>
      <c r="K82" s="90">
        <v>537.27642000000026</v>
      </c>
      <c r="L82" s="90">
        <v>538.59474000000034</v>
      </c>
      <c r="M82" s="90">
        <v>626.35770000000082</v>
      </c>
      <c r="N82" s="115">
        <f t="shared" si="17"/>
        <v>6643.7176800000016</v>
      </c>
      <c r="O82" s="110">
        <f t="shared" si="18"/>
        <v>2.1085431043005087E-2</v>
      </c>
    </row>
    <row r="83" spans="1:15" x14ac:dyDescent="0.25">
      <c r="A83" s="97">
        <v>2016</v>
      </c>
      <c r="B83" s="90">
        <v>656.26913999999806</v>
      </c>
      <c r="C83" s="90">
        <v>602.66027999999847</v>
      </c>
      <c r="D83" s="90">
        <v>526.83702000000062</v>
      </c>
      <c r="E83" s="90">
        <v>473.8154399999998</v>
      </c>
      <c r="F83" s="90">
        <v>568.68779999999981</v>
      </c>
      <c r="G83" s="90">
        <v>587.33340000000135</v>
      </c>
      <c r="H83" s="90">
        <v>602.44241999999997</v>
      </c>
      <c r="I83" s="90">
        <v>538.41024000000073</v>
      </c>
      <c r="J83" s="90">
        <v>487.18992000000077</v>
      </c>
      <c r="K83" s="90">
        <v>493.4902800000005</v>
      </c>
      <c r="L83" s="90">
        <v>540.10056000000043</v>
      </c>
      <c r="M83" s="90">
        <v>615.17478000000006</v>
      </c>
      <c r="N83" s="115">
        <f t="shared" si="17"/>
        <v>6692.4112800000012</v>
      </c>
      <c r="O83" s="110">
        <f t="shared" si="18"/>
        <v>7.3292698975733206E-3</v>
      </c>
    </row>
    <row r="84" spans="1:15" x14ac:dyDescent="0.25">
      <c r="A84" s="97">
        <v>2017</v>
      </c>
      <c r="B84" s="90">
        <v>650.98404000000096</v>
      </c>
      <c r="C84" s="90">
        <v>589.85039999999981</v>
      </c>
      <c r="D84" s="90">
        <v>611.73492000000078</v>
      </c>
      <c r="E84" s="90">
        <v>504.69329999999991</v>
      </c>
      <c r="F84" s="90">
        <v>531.06383999999991</v>
      </c>
      <c r="G84" s="90">
        <v>521.23097999999959</v>
      </c>
      <c r="H84" s="90">
        <v>568.12277999999878</v>
      </c>
      <c r="I84" s="90">
        <v>529.50329999999951</v>
      </c>
      <c r="J84" s="90">
        <v>487.28621999999854</v>
      </c>
      <c r="K84" s="121">
        <f>K74+K94</f>
        <v>501.21848399999999</v>
      </c>
      <c r="L84" s="90">
        <v>530.91300000000092</v>
      </c>
      <c r="M84" s="90">
        <v>589.85567999999989</v>
      </c>
      <c r="N84" s="115">
        <f t="shared" si="17"/>
        <v>6616.4569439999968</v>
      </c>
      <c r="O84" s="110">
        <f t="shared" si="18"/>
        <v>-1.1349322810896401E-2</v>
      </c>
    </row>
    <row r="85" spans="1:15" x14ac:dyDescent="0.25">
      <c r="A85" s="97">
        <v>2018</v>
      </c>
      <c r="B85" s="90">
        <v>617.10420000000192</v>
      </c>
      <c r="C85" s="90">
        <v>572.83194000000037</v>
      </c>
      <c r="D85" s="90">
        <v>578.51015999999981</v>
      </c>
      <c r="E85" s="90">
        <v>522.67925999999977</v>
      </c>
      <c r="F85" s="90">
        <v>509.00267999999926</v>
      </c>
      <c r="G85" s="90">
        <v>515.17656000000011</v>
      </c>
      <c r="H85" s="90">
        <v>552.13224000000037</v>
      </c>
      <c r="I85" s="90">
        <v>525.21425999999963</v>
      </c>
      <c r="J85" s="90">
        <v>475.67609999999917</v>
      </c>
      <c r="K85" s="90">
        <v>491.42327999999969</v>
      </c>
      <c r="L85" s="90">
        <v>531.39786000000095</v>
      </c>
      <c r="M85" s="90">
        <v>566.65332000000012</v>
      </c>
      <c r="N85" s="115">
        <f t="shared" ref="N85" si="19">SUM(B85:M85)</f>
        <v>6457.8018600000005</v>
      </c>
      <c r="O85" s="110">
        <f t="shared" si="18"/>
        <v>-2.3978858374325229E-2</v>
      </c>
    </row>
    <row r="86" spans="1:15" x14ac:dyDescent="0.25">
      <c r="A86" s="105">
        <v>2019</v>
      </c>
      <c r="B86" s="106">
        <v>620.70390000000123</v>
      </c>
      <c r="C86" s="106">
        <v>556.29078000000027</v>
      </c>
      <c r="D86" s="106">
        <v>572.65440000000103</v>
      </c>
      <c r="E86" s="106">
        <v>512.07600000000014</v>
      </c>
      <c r="F86" s="106">
        <v>519.77759999999955</v>
      </c>
      <c r="G86" s="106">
        <v>513.52800000000025</v>
      </c>
      <c r="H86" s="106">
        <v>555.32880000000182</v>
      </c>
      <c r="I86" s="106">
        <v>557.08319999999981</v>
      </c>
      <c r="J86" s="106">
        <v>517.35839999999985</v>
      </c>
      <c r="K86" s="130">
        <f>K85*(1+K87)</f>
        <v>497.12389928441206</v>
      </c>
      <c r="L86" s="130">
        <f t="shared" ref="L86:M86" si="20">L85*(1+L87)</f>
        <v>537.56219329819442</v>
      </c>
      <c r="M86" s="130">
        <f t="shared" si="20"/>
        <v>573.22662447098139</v>
      </c>
      <c r="N86" s="106">
        <f>SUM(B86:M86)</f>
        <v>6532.7137970535923</v>
      </c>
      <c r="O86" s="131">
        <f t="shared" si="18"/>
        <v>1.1600222285790496E-2</v>
      </c>
    </row>
    <row r="87" spans="1:15" x14ac:dyDescent="0.25">
      <c r="A87" s="98"/>
      <c r="B87" s="125"/>
      <c r="C87" s="127"/>
      <c r="D87" s="102"/>
      <c r="E87" s="102"/>
      <c r="F87" s="102"/>
      <c r="G87" s="102"/>
      <c r="H87" s="102"/>
      <c r="I87" s="102"/>
      <c r="J87" s="102"/>
      <c r="K87" s="107">
        <f>SUM(B86:J86)/SUM(B85:J85)-1</f>
        <v>1.1600222285790718E-2</v>
      </c>
      <c r="L87" s="107">
        <f>K87</f>
        <v>1.1600222285790718E-2</v>
      </c>
      <c r="M87" s="107">
        <f>L87</f>
        <v>1.1600222285790718E-2</v>
      </c>
      <c r="N87" s="102"/>
      <c r="O87" s="101"/>
    </row>
    <row r="88" spans="1:15" ht="18.75" x14ac:dyDescent="0.3">
      <c r="A88" s="94" t="s">
        <v>45</v>
      </c>
      <c r="K88" s="90"/>
      <c r="L88" s="90"/>
      <c r="M88" s="90"/>
      <c r="N88" s="90"/>
      <c r="O88" s="92" t="s">
        <v>25</v>
      </c>
    </row>
    <row r="89" spans="1:15" x14ac:dyDescent="0.25">
      <c r="A89" s="95"/>
      <c r="B89" s="95" t="s">
        <v>5</v>
      </c>
      <c r="C89" s="95" t="s">
        <v>6</v>
      </c>
      <c r="D89" s="95" t="s">
        <v>7</v>
      </c>
      <c r="E89" s="95" t="s">
        <v>8</v>
      </c>
      <c r="F89" s="95" t="s">
        <v>9</v>
      </c>
      <c r="G89" s="95" t="s">
        <v>10</v>
      </c>
      <c r="H89" s="95" t="s">
        <v>11</v>
      </c>
      <c r="I89" s="95" t="s">
        <v>12</v>
      </c>
      <c r="J89" s="95" t="s">
        <v>13</v>
      </c>
      <c r="K89" s="96" t="s">
        <v>14</v>
      </c>
      <c r="L89" s="96" t="s">
        <v>15</v>
      </c>
      <c r="M89" s="96" t="s">
        <v>16</v>
      </c>
      <c r="N89" s="96" t="s">
        <v>17</v>
      </c>
      <c r="O89" s="96" t="s">
        <v>38</v>
      </c>
    </row>
    <row r="90" spans="1:15" x14ac:dyDescent="0.25">
      <c r="A90" s="97">
        <v>2013</v>
      </c>
      <c r="G90" s="129">
        <v>57.241404000000067</v>
      </c>
      <c r="H90" s="129">
        <v>62.535372000000002</v>
      </c>
      <c r="I90" s="129">
        <v>61.129127999999788</v>
      </c>
      <c r="J90" s="129">
        <v>56.390424000000138</v>
      </c>
      <c r="K90" s="129">
        <v>58.601957999999868</v>
      </c>
      <c r="L90" s="121">
        <f>L80-L70</f>
        <v>58.314720000001216</v>
      </c>
      <c r="M90" s="121">
        <f>M80-M70</f>
        <v>75.672119999998472</v>
      </c>
      <c r="N90" s="115">
        <f t="shared" ref="N90:N94" si="21">SUM(B90:M90)</f>
        <v>429.88512599999956</v>
      </c>
      <c r="O90" s="110"/>
    </row>
    <row r="91" spans="1:15" x14ac:dyDescent="0.25">
      <c r="A91" s="97">
        <v>2014</v>
      </c>
      <c r="B91" s="129">
        <v>54.973271999999895</v>
      </c>
      <c r="C91" s="129">
        <v>55.227738000000052</v>
      </c>
      <c r="D91" s="129">
        <v>59.300160000000012</v>
      </c>
      <c r="E91" s="129">
        <v>57.106350000000006</v>
      </c>
      <c r="F91" s="129">
        <v>61.465950000000035</v>
      </c>
      <c r="G91" s="129">
        <v>68.245673999999767</v>
      </c>
      <c r="H91" s="129">
        <v>71.354291999999944</v>
      </c>
      <c r="I91" s="129">
        <v>66.772074000000103</v>
      </c>
      <c r="J91" s="129">
        <v>59.599451999999879</v>
      </c>
      <c r="K91" s="129">
        <v>62.943749999999966</v>
      </c>
      <c r="L91" s="129">
        <v>61.929594000000101</v>
      </c>
      <c r="M91" s="129">
        <v>70.51430400000018</v>
      </c>
      <c r="N91" s="115">
        <f t="shared" si="21"/>
        <v>749.43260999999984</v>
      </c>
      <c r="O91" s="110">
        <f t="shared" ref="O91:O96" si="22">+N91/N90-1</f>
        <v>0.74333226407093833</v>
      </c>
    </row>
    <row r="92" spans="1:15" x14ac:dyDescent="0.25">
      <c r="A92" s="97">
        <v>2015</v>
      </c>
      <c r="B92" s="129">
        <v>65.947535999999957</v>
      </c>
      <c r="C92" s="129">
        <v>62.053109999999961</v>
      </c>
      <c r="D92" s="129">
        <v>68.06367599999983</v>
      </c>
      <c r="E92" s="129">
        <v>65.759754000000015</v>
      </c>
      <c r="F92" s="129">
        <v>65.629025999999911</v>
      </c>
      <c r="G92" s="129">
        <v>70.774805999999842</v>
      </c>
      <c r="H92" s="129">
        <v>74.231441999999745</v>
      </c>
      <c r="I92" s="129">
        <v>69.623214000000019</v>
      </c>
      <c r="J92" s="129">
        <v>65.425589999999943</v>
      </c>
      <c r="K92" s="129">
        <v>64.787255999999829</v>
      </c>
      <c r="L92" s="129">
        <v>66.573743999999891</v>
      </c>
      <c r="M92" s="129">
        <v>73.252049999999869</v>
      </c>
      <c r="N92" s="115">
        <f t="shared" si="21"/>
        <v>812.12120399999878</v>
      </c>
      <c r="O92" s="110">
        <f t="shared" si="22"/>
        <v>8.3648073440517834E-2</v>
      </c>
    </row>
    <row r="93" spans="1:15" x14ac:dyDescent="0.25">
      <c r="A93" s="97">
        <v>2016</v>
      </c>
      <c r="B93" s="129">
        <v>84.142877999999968</v>
      </c>
      <c r="C93" s="129">
        <v>73.177187999999887</v>
      </c>
      <c r="D93" s="129">
        <v>70.45018800000004</v>
      </c>
      <c r="E93" s="129">
        <v>66.457872000000151</v>
      </c>
      <c r="F93" s="129">
        <v>74.108988000000124</v>
      </c>
      <c r="G93" s="129">
        <v>82.966878000000108</v>
      </c>
      <c r="H93" s="129">
        <v>85.859867999999707</v>
      </c>
      <c r="I93" s="129">
        <v>72.373062000000004</v>
      </c>
      <c r="J93" s="129">
        <v>67.235160000000121</v>
      </c>
      <c r="K93" s="129">
        <v>67.391771999999975</v>
      </c>
      <c r="L93" s="129">
        <v>66.400139999999894</v>
      </c>
      <c r="M93" s="121">
        <f>M83-M73</f>
        <v>68.214780000000019</v>
      </c>
      <c r="N93" s="115">
        <f t="shared" si="21"/>
        <v>878.778774</v>
      </c>
      <c r="O93" s="110">
        <f t="shared" si="22"/>
        <v>8.2078351940188199E-2</v>
      </c>
    </row>
    <row r="94" spans="1:15" x14ac:dyDescent="0.25">
      <c r="A94" s="97">
        <v>2017</v>
      </c>
      <c r="B94" s="129">
        <v>80.232714000000016</v>
      </c>
      <c r="C94" s="129">
        <v>71.131403999999947</v>
      </c>
      <c r="D94" s="129">
        <v>71.811198000000218</v>
      </c>
      <c r="E94" s="121">
        <f>E84-E74</f>
        <v>39.093299999999886</v>
      </c>
      <c r="F94" s="129">
        <v>63.544608000000039</v>
      </c>
      <c r="G94" s="129">
        <v>75.062100000000072</v>
      </c>
      <c r="H94" s="129">
        <v>79.186500000000123</v>
      </c>
      <c r="I94" s="129">
        <v>72.005015999999799</v>
      </c>
      <c r="J94" s="129">
        <v>64.236875999999995</v>
      </c>
      <c r="K94" s="129">
        <v>65.378484000000029</v>
      </c>
      <c r="L94" s="129">
        <v>66.259224000000032</v>
      </c>
      <c r="M94" s="129">
        <v>76.387488000000019</v>
      </c>
      <c r="N94" s="115">
        <f t="shared" si="21"/>
        <v>824.32891200000017</v>
      </c>
      <c r="O94" s="110">
        <f t="shared" si="22"/>
        <v>-6.1960829745757895E-2</v>
      </c>
    </row>
    <row r="95" spans="1:15" x14ac:dyDescent="0.25">
      <c r="A95" s="97">
        <v>2018</v>
      </c>
      <c r="B95" s="90">
        <v>82.205933999999786</v>
      </c>
      <c r="C95" s="90">
        <v>77.794926000000018</v>
      </c>
      <c r="D95" s="90">
        <v>75.892260000000149</v>
      </c>
      <c r="E95" s="90">
        <v>72.362790000000018</v>
      </c>
      <c r="F95" s="121">
        <f>F85-F75</f>
        <v>71.482679999999277</v>
      </c>
      <c r="G95" s="90">
        <v>77.616798000000173</v>
      </c>
      <c r="H95" s="90">
        <v>83.128625999999954</v>
      </c>
      <c r="I95" s="90">
        <v>77.767769999999814</v>
      </c>
      <c r="J95" s="90">
        <v>65.784018000000074</v>
      </c>
      <c r="K95" s="90">
        <v>65.490318000000087</v>
      </c>
      <c r="L95" s="90">
        <v>64.187778000000037</v>
      </c>
      <c r="M95" s="90">
        <v>71.022750000000116</v>
      </c>
      <c r="N95" s="115">
        <f t="shared" ref="N95" si="23">SUM(B95:M95)</f>
        <v>884.7366479999996</v>
      </c>
      <c r="O95" s="110">
        <f t="shared" si="22"/>
        <v>7.3281107966281622E-2</v>
      </c>
    </row>
    <row r="96" spans="1:15" x14ac:dyDescent="0.25">
      <c r="A96" s="105">
        <v>2019</v>
      </c>
      <c r="B96" s="106">
        <v>74.499371999999752</v>
      </c>
      <c r="C96" s="106">
        <v>66.073398000000054</v>
      </c>
      <c r="D96" s="106">
        <v>66.67367999999999</v>
      </c>
      <c r="E96" s="106">
        <v>64.825200000000052</v>
      </c>
      <c r="F96" s="106">
        <v>64.906559999999942</v>
      </c>
      <c r="G96" s="106">
        <v>66.324480000000079</v>
      </c>
      <c r="H96" s="106">
        <v>75.401039999999952</v>
      </c>
      <c r="I96" s="106">
        <v>72.091199999999816</v>
      </c>
      <c r="J96" s="106">
        <v>63.540239999999933</v>
      </c>
      <c r="K96" s="130">
        <f>K95*(1+K97)</f>
        <v>58.817105075859942</v>
      </c>
      <c r="L96" s="130">
        <f t="shared" ref="L96:M96" si="24">L95*(1+L97)</f>
        <v>57.647288920050265</v>
      </c>
      <c r="M96" s="130">
        <f t="shared" si="24"/>
        <v>63.785803414888491</v>
      </c>
      <c r="N96" s="106">
        <f>SUM(B96:M96)</f>
        <v>794.58536741079831</v>
      </c>
      <c r="O96" s="131">
        <f t="shared" si="22"/>
        <v>-0.10189617531159545</v>
      </c>
    </row>
    <row r="97" spans="1:15" x14ac:dyDescent="0.25">
      <c r="A97" s="98"/>
      <c r="B97" s="125"/>
      <c r="C97" s="127"/>
      <c r="D97" s="102"/>
      <c r="E97" s="102"/>
      <c r="F97" s="102"/>
      <c r="G97" s="102"/>
      <c r="H97" s="102"/>
      <c r="I97" s="102"/>
      <c r="J97" s="102"/>
      <c r="K97" s="107">
        <f>SUM(B96:J96)/SUM(B95:J95)-1</f>
        <v>-0.10189617531159545</v>
      </c>
      <c r="L97" s="107">
        <f>K97</f>
        <v>-0.10189617531159545</v>
      </c>
      <c r="M97" s="107">
        <f>L97</f>
        <v>-0.10189617531159545</v>
      </c>
      <c r="N97" s="102"/>
      <c r="O97" s="101"/>
    </row>
    <row r="98" spans="1:15" x14ac:dyDescent="0.25">
      <c r="B98" s="91"/>
      <c r="C98" s="91"/>
      <c r="D98" s="91"/>
      <c r="E98" s="91"/>
      <c r="F98" s="91"/>
      <c r="G98" s="91"/>
      <c r="H98" s="91"/>
      <c r="I98" s="91"/>
      <c r="J98" s="91"/>
    </row>
    <row r="99" spans="1:15" x14ac:dyDescent="0.25">
      <c r="B99" s="91"/>
      <c r="C99" s="91"/>
      <c r="D99" s="91"/>
      <c r="E99" s="91"/>
      <c r="F99" s="91"/>
      <c r="G99" s="91"/>
      <c r="H99" s="91"/>
      <c r="I99" s="91"/>
      <c r="J99" s="91"/>
    </row>
    <row r="100" spans="1:15" x14ac:dyDescent="0.25">
      <c r="B100" s="91"/>
      <c r="C100" s="91"/>
      <c r="D100" s="91"/>
      <c r="E100" s="91"/>
      <c r="F100" s="91"/>
      <c r="G100" s="91"/>
      <c r="H100" s="91"/>
      <c r="I100" s="91"/>
      <c r="J100" s="91"/>
    </row>
    <row r="101" spans="1:15" x14ac:dyDescent="0.25">
      <c r="B101" s="91"/>
      <c r="C101" s="91"/>
      <c r="D101" s="91"/>
      <c r="E101" s="91"/>
      <c r="F101" s="91"/>
      <c r="G101" s="91"/>
      <c r="H101" s="91"/>
      <c r="I101" s="91"/>
      <c r="J101" s="91"/>
    </row>
    <row r="102" spans="1:15" x14ac:dyDescent="0.25">
      <c r="B102" s="91"/>
      <c r="C102" s="91"/>
      <c r="D102" s="91"/>
      <c r="E102" s="91"/>
      <c r="F102" s="91"/>
      <c r="G102" s="91"/>
      <c r="H102" s="91"/>
      <c r="I102" s="91"/>
      <c r="J102" s="91"/>
    </row>
    <row r="103" spans="1:15" x14ac:dyDescent="0.25">
      <c r="B103" s="91"/>
      <c r="C103" s="91"/>
      <c r="D103" s="91"/>
      <c r="E103" s="91"/>
      <c r="F103" s="91"/>
      <c r="G103" s="91"/>
      <c r="H103" s="91"/>
      <c r="I103" s="91"/>
      <c r="J103" s="91"/>
    </row>
    <row r="104" spans="1:15" x14ac:dyDescent="0.25">
      <c r="B104" s="91"/>
      <c r="C104" s="91"/>
      <c r="D104" s="91"/>
      <c r="E104" s="91"/>
      <c r="F104" s="91"/>
      <c r="G104" s="91"/>
      <c r="H104" s="91"/>
      <c r="I104" s="91"/>
      <c r="J104" s="91"/>
    </row>
  </sheetData>
  <phoneticPr fontId="0" type="noConversion"/>
  <printOptions horizontalCentered="1" verticalCentered="1"/>
  <pageMargins left="0.39" right="0.28999999999999998" top="0.39" bottom="0.33" header="0" footer="0"/>
  <pageSetup paperSize="9" scale="36" fitToHeight="0" orientation="landscape" horizontalDpi="300" verticalDpi="300" r:id="rId1"/>
  <headerFooter alignWithMargins="0"/>
  <rowBreaks count="1" manualBreakCount="1">
    <brk id="77"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H26"/>
  <sheetViews>
    <sheetView showGridLines="0" zoomScale="95" zoomScaleNormal="95" workbookViewId="0">
      <selection activeCell="I25" sqref="I25"/>
    </sheetView>
  </sheetViews>
  <sheetFormatPr baseColWidth="10" defaultRowHeight="12.75" x14ac:dyDescent="0.2"/>
  <cols>
    <col min="1" max="1" width="11.42578125" style="111"/>
    <col min="2" max="7" width="13.42578125" style="111" customWidth="1"/>
    <col min="8" max="8" width="14.28515625" style="111" customWidth="1"/>
    <col min="9" max="9" width="15.42578125" style="111" customWidth="1"/>
    <col min="10" max="10" width="13.7109375" style="111" bestFit="1" customWidth="1"/>
    <col min="11" max="11" width="14.42578125" style="111" customWidth="1"/>
    <col min="12" max="13" width="13.7109375" style="111" bestFit="1" customWidth="1"/>
    <col min="14" max="17" width="13.140625" style="111" bestFit="1" customWidth="1"/>
    <col min="18" max="16384" width="11.42578125" style="111"/>
  </cols>
  <sheetData>
    <row r="2" spans="2:8" ht="18.75" x14ac:dyDescent="0.3">
      <c r="B2" s="144" t="s">
        <v>49</v>
      </c>
      <c r="C2" s="145"/>
      <c r="D2" s="145"/>
      <c r="E2" s="145"/>
      <c r="F2" s="145"/>
      <c r="G2" s="146"/>
    </row>
    <row r="3" spans="2:8" ht="32.25" customHeight="1" x14ac:dyDescent="0.2">
      <c r="B3" s="132" t="s">
        <v>47</v>
      </c>
      <c r="C3" s="132" t="s">
        <v>35</v>
      </c>
      <c r="D3" s="132" t="s">
        <v>39</v>
      </c>
      <c r="E3" s="132" t="s">
        <v>43</v>
      </c>
      <c r="F3" s="132" t="s">
        <v>44</v>
      </c>
      <c r="G3" s="132" t="s">
        <v>45</v>
      </c>
    </row>
    <row r="4" spans="2:8" ht="15" x14ac:dyDescent="0.25">
      <c r="B4" s="135">
        <v>1998</v>
      </c>
      <c r="C4" s="100">
        <f>+Declaracion_Energías!N5/1000</f>
        <v>1501.0487949999997</v>
      </c>
      <c r="D4" s="134">
        <f>Declaracion_Energías!N30/1000</f>
        <v>1260.0806030000001</v>
      </c>
      <c r="E4" s="137">
        <f>Declaracion_Energías!N55/1000</f>
        <v>2.4060000000000001</v>
      </c>
      <c r="F4" s="139">
        <f>E4+G4</f>
        <v>2.6903819158130236</v>
      </c>
      <c r="G4" s="140">
        <v>0.28438191581302324</v>
      </c>
      <c r="H4" s="133" t="s">
        <v>42</v>
      </c>
    </row>
    <row r="5" spans="2:8" ht="15" x14ac:dyDescent="0.25">
      <c r="B5" s="135">
        <v>1999</v>
      </c>
      <c r="C5" s="100">
        <f>+Declaracion_Energías!N6/1000</f>
        <v>1632.6135309999997</v>
      </c>
      <c r="D5" s="134">
        <f>Declaracion_Energías!N31/1000</f>
        <v>1366.8901760000001</v>
      </c>
      <c r="E5" s="137">
        <f>Declaracion_Energías!N56/1000</f>
        <v>2.1228000000000002</v>
      </c>
      <c r="F5" s="139">
        <f t="shared" ref="F5:F19" si="0">E5+G5</f>
        <v>2.413888650271633</v>
      </c>
      <c r="G5" s="140">
        <v>0.29108865027163261</v>
      </c>
    </row>
    <row r="6" spans="2:8" ht="15" x14ac:dyDescent="0.25">
      <c r="B6" s="135">
        <v>2000</v>
      </c>
      <c r="C6" s="100">
        <f>+Declaracion_Energías!N7/1000</f>
        <v>1664.0251119750001</v>
      </c>
      <c r="D6" s="134">
        <f>Declaracion_Energías!N32/1000</f>
        <v>1376.476467</v>
      </c>
      <c r="E6" s="137">
        <f>Declaracion_Energías!N57/1000</f>
        <v>1.8756000000000002</v>
      </c>
      <c r="F6" s="139">
        <f t="shared" si="0"/>
        <v>2.1829526916079267</v>
      </c>
      <c r="G6" s="140">
        <v>0.30735269160792655</v>
      </c>
    </row>
    <row r="7" spans="2:8" ht="15" x14ac:dyDescent="0.25">
      <c r="B7" s="135">
        <v>2001</v>
      </c>
      <c r="C7" s="100">
        <f>+Declaracion_Energías!N8/1000</f>
        <v>1729.8987890000003</v>
      </c>
      <c r="D7" s="134">
        <f>Declaracion_Energías!N33/1000</f>
        <v>1428.8718120000003</v>
      </c>
      <c r="E7" s="137">
        <f>Declaracion_Energías!N58/1000</f>
        <v>2.0076000000000001</v>
      </c>
      <c r="F7" s="139">
        <f t="shared" si="0"/>
        <v>2.3257708982076966</v>
      </c>
      <c r="G7" s="140">
        <v>0.31817089820769634</v>
      </c>
    </row>
    <row r="8" spans="2:8" ht="15" x14ac:dyDescent="0.25">
      <c r="B8" s="135">
        <v>2002</v>
      </c>
      <c r="C8" s="100">
        <f>+Declaracion_Energías!N9/1000</f>
        <v>1704.4771379999997</v>
      </c>
      <c r="D8" s="134">
        <f>Declaracion_Energías!N34/1000</f>
        <v>1288.377514</v>
      </c>
      <c r="E8" s="137">
        <f>Declaracion_Energías!N59/1000</f>
        <v>2.0147999999999997</v>
      </c>
      <c r="F8" s="139">
        <f t="shared" si="0"/>
        <v>2.3244449461900838</v>
      </c>
      <c r="G8" s="140">
        <v>0.30964494619008426</v>
      </c>
    </row>
    <row r="9" spans="2:8" ht="15" x14ac:dyDescent="0.25">
      <c r="B9" s="135">
        <v>2003</v>
      </c>
      <c r="C9" s="100">
        <f>+Declaracion_Energías!N10/1000</f>
        <v>1823.8484659999997</v>
      </c>
      <c r="D9" s="134">
        <f>Declaracion_Energías!N35/1000</f>
        <v>1339.3483459999998</v>
      </c>
      <c r="E9" s="137">
        <f>Declaracion_Energías!N60/1000</f>
        <v>2.4887999999999999</v>
      </c>
      <c r="F9" s="139">
        <f t="shared" si="0"/>
        <v>2.8003634983299115</v>
      </c>
      <c r="G9" s="140">
        <v>0.31156349832991154</v>
      </c>
    </row>
    <row r="10" spans="2:8" ht="15" x14ac:dyDescent="0.25">
      <c r="B10" s="135">
        <v>2004</v>
      </c>
      <c r="C10" s="100">
        <f>+Declaracion_Energías!N11/1000</f>
        <v>2003.3744159999997</v>
      </c>
      <c r="D10" s="134">
        <f>Declaracion_Energías!N36/1000</f>
        <v>1488.366698</v>
      </c>
      <c r="E10" s="137">
        <f>Declaracion_Energías!N61/1000</f>
        <v>3.3</v>
      </c>
      <c r="F10" s="139">
        <f t="shared" si="0"/>
        <v>3.6359095204061771</v>
      </c>
      <c r="G10" s="140">
        <v>0.33590952040617728</v>
      </c>
    </row>
    <row r="11" spans="2:8" ht="15" x14ac:dyDescent="0.25">
      <c r="B11" s="135">
        <v>2005</v>
      </c>
      <c r="C11" s="100">
        <f>+Declaracion_Energías!N12/1000</f>
        <v>2158.6155209999997</v>
      </c>
      <c r="D11" s="134">
        <f>Declaracion_Energías!N37/1000</f>
        <v>1607.7865200000001</v>
      </c>
      <c r="E11" s="137">
        <f>Declaracion_Energías!N62/1000</f>
        <v>4.1235600000000003</v>
      </c>
      <c r="F11" s="139">
        <f t="shared" si="0"/>
        <v>4.5093167416240325</v>
      </c>
      <c r="G11" s="140">
        <v>0.38575674162403195</v>
      </c>
    </row>
    <row r="12" spans="2:8" ht="15" x14ac:dyDescent="0.25">
      <c r="B12" s="135">
        <v>2006</v>
      </c>
      <c r="C12" s="100">
        <f>+Declaracion_Energías!N13/1000</f>
        <v>2343.0067530000001</v>
      </c>
      <c r="D12" s="134">
        <f>Declaracion_Energías!N38/1000</f>
        <v>1749.4433960000001</v>
      </c>
      <c r="E12" s="137">
        <f>Declaracion_Energías!N63/1000</f>
        <v>3.9159600000000001</v>
      </c>
      <c r="F12" s="139">
        <f t="shared" si="0"/>
        <v>4.3266376905346524</v>
      </c>
      <c r="G12" s="140">
        <v>0.41067769053465208</v>
      </c>
    </row>
    <row r="13" spans="2:8" ht="15" x14ac:dyDescent="0.25">
      <c r="B13" s="135">
        <v>2007</v>
      </c>
      <c r="C13" s="100">
        <f>+Declaracion_Energías!N14/1000</f>
        <v>2512.7322879999997</v>
      </c>
      <c r="D13" s="134">
        <f>Declaracion_Energías!N39/1000</f>
        <v>1887.9027119999998</v>
      </c>
      <c r="E13" s="137">
        <f>Declaracion_Energías!N64/1000</f>
        <v>3.1453199999999999</v>
      </c>
      <c r="F13" s="139">
        <f t="shared" si="0"/>
        <v>3.5985124652558413</v>
      </c>
      <c r="G13" s="140">
        <v>0.45319246525584167</v>
      </c>
    </row>
    <row r="14" spans="2:8" ht="15" x14ac:dyDescent="0.25">
      <c r="B14" s="135">
        <v>2008</v>
      </c>
      <c r="C14" s="100">
        <f>+Declaracion_Energías!N15/1000</f>
        <v>2667.3528530000003</v>
      </c>
      <c r="D14" s="134">
        <f>Declaracion_Energías!N40/1000</f>
        <v>2009.0438570000003</v>
      </c>
      <c r="E14" s="137">
        <f>Declaracion_Energías!N65/1000</f>
        <v>3.3355199999999998</v>
      </c>
      <c r="F14" s="139">
        <f t="shared" si="0"/>
        <v>3.8335248179558032</v>
      </c>
      <c r="G14" s="140">
        <v>0.49800481795580331</v>
      </c>
    </row>
    <row r="15" spans="2:8" ht="15" x14ac:dyDescent="0.25">
      <c r="B15" s="135">
        <v>2009</v>
      </c>
      <c r="C15" s="100">
        <f>+Declaracion_Energías!N16/1000</f>
        <v>2718.9987459999993</v>
      </c>
      <c r="D15" s="134">
        <f>Declaracion_Energías!N41/1000</f>
        <v>2051.7459659999995</v>
      </c>
      <c r="E15" s="137">
        <f>Declaracion_Energías!N66/1000</f>
        <v>3.9050400000000001</v>
      </c>
      <c r="F15" s="139">
        <f t="shared" si="0"/>
        <v>4.4436261350266451</v>
      </c>
      <c r="G15" s="140">
        <v>0.53858613502664532</v>
      </c>
    </row>
    <row r="16" spans="2:8" ht="15" x14ac:dyDescent="0.25">
      <c r="B16" s="135">
        <v>2010</v>
      </c>
      <c r="C16" s="100">
        <f>+Declaracion_Energías!N17/1000</f>
        <v>2903.3494359999995</v>
      </c>
      <c r="D16" s="134">
        <f>Declaracion_Energías!N42/1000</f>
        <v>2201.3312229999997</v>
      </c>
      <c r="E16" s="137">
        <f>Declaracion_Energías!N67/1000</f>
        <v>4.1193600000000004</v>
      </c>
      <c r="F16" s="139">
        <f t="shared" si="0"/>
        <v>4.6903166451594478</v>
      </c>
      <c r="G16" s="140">
        <v>0.57095664515944722</v>
      </c>
    </row>
    <row r="17" spans="2:7" ht="15" x14ac:dyDescent="0.25">
      <c r="B17" s="135">
        <v>2011</v>
      </c>
      <c r="C17" s="100">
        <f>+Declaracion_Energías!N18/1000</f>
        <v>3094.1422679999996</v>
      </c>
      <c r="D17" s="134">
        <f>Declaracion_Energías!N43/1000</f>
        <v>2340.9826069999999</v>
      </c>
      <c r="E17" s="137">
        <f>Declaracion_Energías!N68/1000</f>
        <v>4.5599999999999987</v>
      </c>
      <c r="F17" s="139">
        <f t="shared" si="0"/>
        <v>5.1207815048706946</v>
      </c>
      <c r="G17" s="140">
        <v>0.56078150487069611</v>
      </c>
    </row>
    <row r="18" spans="2:7" ht="15" x14ac:dyDescent="0.25">
      <c r="B18" s="135">
        <v>2012</v>
      </c>
      <c r="C18" s="100">
        <f>+Declaracion_Energías!N19/1000</f>
        <v>3264.6066060000003</v>
      </c>
      <c r="D18" s="134">
        <f>Declaracion_Energías!N44/1000</f>
        <v>2448.2046229999996</v>
      </c>
      <c r="E18" s="137">
        <f>Declaracion_Energías!N69/1000</f>
        <v>4.9536000000000007</v>
      </c>
      <c r="F18" s="139">
        <f t="shared" si="0"/>
        <v>5.5639178397262707</v>
      </c>
      <c r="G18" s="140">
        <v>0.61031783972627029</v>
      </c>
    </row>
    <row r="19" spans="2:7" ht="15" x14ac:dyDescent="0.25">
      <c r="B19" s="135">
        <v>2013</v>
      </c>
      <c r="C19" s="100">
        <f>+(Declaracion_Energías!N20/1000/COUNTIF(Declaracion_Energías!B20:M20,"&gt;0"))*12</f>
        <v>3372.8590119999999</v>
      </c>
      <c r="D19" s="134">
        <f>Declaracion_Energías!N45/1000</f>
        <v>2506.4643029999997</v>
      </c>
      <c r="E19" s="137">
        <f>Declaracion_Energías!N70/1000</f>
        <v>5.4608542380000014</v>
      </c>
      <c r="F19" s="139">
        <f t="shared" si="0"/>
        <v>6.0954861594228511</v>
      </c>
      <c r="G19" s="140">
        <v>0.63463192142284963</v>
      </c>
    </row>
    <row r="20" spans="2:7" ht="15" x14ac:dyDescent="0.25">
      <c r="B20" s="135">
        <v>2014</v>
      </c>
      <c r="C20" s="100">
        <f>+(Declaracion_Energías!N21/1000/COUNTIF(Declaracion_Energías!B21:M21,"&gt;0"))*12</f>
        <v>3430.8693429999994</v>
      </c>
      <c r="D20" s="134">
        <f>Declaracion_Energías!N46/1000</f>
        <v>2582.879226</v>
      </c>
      <c r="E20" s="137">
        <f>Declaracion_Energías!N71/1000</f>
        <v>5.7570921899999998</v>
      </c>
      <c r="F20" s="137">
        <f>Declaracion_Energías!N81/1000</f>
        <v>6.5065247999999993</v>
      </c>
      <c r="G20" s="138">
        <f>Declaracion_Energías!N91/1000</f>
        <v>0.74943260999999983</v>
      </c>
    </row>
    <row r="21" spans="2:7" ht="15" x14ac:dyDescent="0.25">
      <c r="B21" s="135">
        <v>2015</v>
      </c>
      <c r="C21" s="100">
        <f>+(Declaracion_Energías!N22/1000/COUNTIF(Declaracion_Energías!B22:M22,"&gt;0"))*12</f>
        <v>3634.7466370000002</v>
      </c>
      <c r="D21" s="134">
        <f>Declaracion_Energías!N47/1000</f>
        <v>2763.2704520000002</v>
      </c>
      <c r="E21" s="137">
        <f>Declaracion_Energías!N72/1000</f>
        <v>5.8315964760000032</v>
      </c>
      <c r="F21" s="137">
        <f>Declaracion_Energías!N82/1000</f>
        <v>6.6437176800000017</v>
      </c>
      <c r="G21" s="138">
        <f>Declaracion_Energías!N92/1000</f>
        <v>0.81212120399999876</v>
      </c>
    </row>
    <row r="22" spans="2:7" ht="15" x14ac:dyDescent="0.25">
      <c r="B22" s="135">
        <v>2016</v>
      </c>
      <c r="C22" s="100">
        <f>+(Declaracion_Energías!N23/1000/COUNTIF(Declaracion_Energías!B23:M23,"&gt;0"))*12</f>
        <v>3767.7066549999995</v>
      </c>
      <c r="D22" s="134">
        <f>Declaracion_Energías!N48/1000</f>
        <v>2874.0079129999999</v>
      </c>
      <c r="E22" s="137">
        <f>Declaracion_Energías!N73/1000</f>
        <v>5.8136325060000003</v>
      </c>
      <c r="F22" s="137">
        <f>Declaracion_Energías!N83/1000</f>
        <v>6.6924112800000009</v>
      </c>
      <c r="G22" s="138">
        <f>Declaracion_Energías!N93/1000</f>
        <v>0.87877877400000004</v>
      </c>
    </row>
    <row r="23" spans="2:7" ht="15" x14ac:dyDescent="0.25">
      <c r="B23" s="135">
        <v>2017</v>
      </c>
      <c r="C23" s="100">
        <f>+(Declaracion_Energías!N24/1000/COUNTIF(Declaracion_Energías!B24:M24,"&gt;0"))*12</f>
        <v>3691.432275000001</v>
      </c>
      <c r="D23" s="134">
        <f>Declaracion_Energías!N49/1000</f>
        <v>2821.7541699999992</v>
      </c>
      <c r="E23" s="137">
        <f>Declaracion_Energías!N74/1000</f>
        <v>5.792128031999999</v>
      </c>
      <c r="F23" s="137">
        <f>Declaracion_Energías!N84/1000</f>
        <v>6.6164569439999967</v>
      </c>
      <c r="G23" s="138">
        <f>Declaracion_Energías!N94/1000</f>
        <v>0.82432891200000014</v>
      </c>
    </row>
    <row r="24" spans="2:7" ht="15" x14ac:dyDescent="0.25">
      <c r="B24" s="135">
        <v>2018</v>
      </c>
      <c r="C24" s="100">
        <f>+(Declaracion_Energías!N25/1000/COUNTIF(Declaracion_Energías!B25:M25,"&gt;0"))*12</f>
        <v>3731.7406640000008</v>
      </c>
      <c r="D24" s="134">
        <f>Declaracion_Energías!N50/1000</f>
        <v>2863.5289090000001</v>
      </c>
      <c r="E24" s="137">
        <f>Declaracion_Energías!N75/1000</f>
        <v>5.5730652120000013</v>
      </c>
      <c r="F24" s="137">
        <f>Declaracion_Energías!N85/1000</f>
        <v>6.4578018600000009</v>
      </c>
      <c r="G24" s="138">
        <f>Declaracion_Energías!N95/1000</f>
        <v>0.88473664799999963</v>
      </c>
    </row>
    <row r="25" spans="2:7" ht="15" x14ac:dyDescent="0.25">
      <c r="B25" s="136">
        <v>2019</v>
      </c>
      <c r="C25" s="141">
        <f>+(Declaracion_Energías!N26/1000/COUNTIF(Declaracion_Energías!B26:M26,"&gt;0"))*12</f>
        <v>3474.2033902799999</v>
      </c>
      <c r="D25" s="141">
        <f>+(Declaracion_Energías!N51/1000/COUNTIF(Declaracion_Energías!B51:M51,"&gt;0"))*12</f>
        <v>2658.8428788000001</v>
      </c>
      <c r="E25" s="142">
        <f>Declaracion_Energías!N76/1000</f>
        <v>5.7381284296427939</v>
      </c>
      <c r="F25" s="142">
        <f>Declaracion_Energías!N86/1000</f>
        <v>6.5327137970535922</v>
      </c>
      <c r="G25" s="143">
        <f>Declaracion_Energías!N96/1000</f>
        <v>0.79458536741079833</v>
      </c>
    </row>
    <row r="26" spans="2:7" ht="15" x14ac:dyDescent="0.25">
      <c r="B26" s="91"/>
      <c r="C26" s="100"/>
      <c r="D26" s="134"/>
      <c r="E26" s="134"/>
      <c r="F26" s="134"/>
      <c r="G26" s="134"/>
    </row>
  </sheetData>
  <mergeCells count="1">
    <mergeCell ref="B2:G2"/>
  </mergeCells>
  <phoneticPr fontId="0"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AM457"/>
  <sheetViews>
    <sheetView showGridLines="0" zoomScale="75" zoomScaleNormal="75" workbookViewId="0">
      <pane xSplit="1" ySplit="4" topLeftCell="B20" activePane="bottomRight" state="frozen"/>
      <selection activeCell="B370" sqref="B370:E370"/>
      <selection pane="topRight" activeCell="B370" sqref="B370:E370"/>
      <selection pane="bottomLeft" activeCell="B370" sqref="B370:E370"/>
      <selection pane="bottomRight" activeCell="C31" sqref="C31"/>
    </sheetView>
  </sheetViews>
  <sheetFormatPr baseColWidth="10" defaultRowHeight="14.25" x14ac:dyDescent="0.2"/>
  <cols>
    <col min="1" max="1" width="15.7109375" style="7" customWidth="1"/>
    <col min="2" max="4" width="13.140625" style="4" bestFit="1" customWidth="1"/>
    <col min="5" max="5" width="13.85546875" style="4" bestFit="1" customWidth="1"/>
    <col min="6" max="10" width="12.85546875" style="4" bestFit="1" customWidth="1"/>
    <col min="11" max="13" width="12.85546875" style="1" bestFit="1" customWidth="1"/>
    <col min="14" max="14" width="12" style="1" bestFit="1" customWidth="1"/>
    <col min="15" max="15" width="12.42578125" style="1" bestFit="1" customWidth="1"/>
    <col min="16" max="16" width="7.140625" style="1" bestFit="1" customWidth="1"/>
    <col min="17" max="17" width="12.140625" style="1" bestFit="1" customWidth="1"/>
    <col min="18" max="20" width="9.28515625" style="1" bestFit="1" customWidth="1"/>
    <col min="21" max="30" width="9.140625" style="1" bestFit="1" customWidth="1"/>
    <col min="31" max="32" width="11.42578125" style="1"/>
    <col min="33" max="34" width="11.5703125" style="1" bestFit="1" customWidth="1"/>
    <col min="35" max="16384" width="11.42578125" style="1"/>
  </cols>
  <sheetData>
    <row r="1" spans="1:39" ht="20.25" x14ac:dyDescent="0.3">
      <c r="A1" s="37" t="s">
        <v>24</v>
      </c>
      <c r="Q1" s="37" t="s">
        <v>31</v>
      </c>
      <c r="R1" s="4"/>
      <c r="S1" s="4"/>
      <c r="T1" s="4"/>
      <c r="U1" s="4"/>
      <c r="V1" s="4"/>
      <c r="W1" s="4"/>
      <c r="X1" s="4"/>
      <c r="Y1" s="4"/>
      <c r="Z1" s="4"/>
    </row>
    <row r="2" spans="1:39" s="2" customFormat="1" x14ac:dyDescent="0.2">
      <c r="B2" s="20"/>
      <c r="C2" s="20"/>
      <c r="D2" s="20"/>
      <c r="E2" s="20"/>
      <c r="F2" s="20"/>
    </row>
    <row r="3" spans="1:39" s="2" customFormat="1" ht="18.75" x14ac:dyDescent="0.3">
      <c r="A3" s="35" t="s">
        <v>27</v>
      </c>
      <c r="O3" s="2" t="s">
        <v>25</v>
      </c>
      <c r="Q3" s="35" t="s">
        <v>27</v>
      </c>
    </row>
    <row r="4" spans="1:39" s="2" customFormat="1" x14ac:dyDescent="0.2">
      <c r="A4" s="23"/>
      <c r="B4" s="23" t="s">
        <v>5</v>
      </c>
      <c r="C4" s="23" t="s">
        <v>6</v>
      </c>
      <c r="D4" s="23" t="s">
        <v>7</v>
      </c>
      <c r="E4" s="23" t="s">
        <v>8</v>
      </c>
      <c r="F4" s="23" t="s">
        <v>9</v>
      </c>
      <c r="G4" s="23" t="s">
        <v>10</v>
      </c>
      <c r="H4" s="23" t="s">
        <v>11</v>
      </c>
      <c r="I4" s="23" t="s">
        <v>12</v>
      </c>
      <c r="J4" s="23" t="s">
        <v>13</v>
      </c>
      <c r="K4" s="24" t="s">
        <v>14</v>
      </c>
      <c r="L4" s="24" t="s">
        <v>15</v>
      </c>
      <c r="M4" s="24" t="s">
        <v>16</v>
      </c>
      <c r="N4" s="24" t="s">
        <v>17</v>
      </c>
      <c r="O4" s="24" t="s">
        <v>30</v>
      </c>
      <c r="Q4" s="23"/>
      <c r="R4" s="23" t="s">
        <v>5</v>
      </c>
      <c r="S4" s="23" t="s">
        <v>6</v>
      </c>
      <c r="T4" s="23" t="s">
        <v>7</v>
      </c>
      <c r="U4" s="23" t="s">
        <v>8</v>
      </c>
      <c r="V4" s="23" t="s">
        <v>9</v>
      </c>
      <c r="W4" s="23" t="s">
        <v>10</v>
      </c>
      <c r="X4" s="23" t="s">
        <v>11</v>
      </c>
      <c r="Y4" s="23" t="s">
        <v>12</v>
      </c>
      <c r="Z4" s="23" t="s">
        <v>13</v>
      </c>
      <c r="AA4" s="24" t="s">
        <v>14</v>
      </c>
      <c r="AB4" s="24" t="s">
        <v>15</v>
      </c>
      <c r="AC4" s="24" t="s">
        <v>16</v>
      </c>
      <c r="AD4" s="24" t="s">
        <v>17</v>
      </c>
      <c r="AG4" s="7"/>
      <c r="AH4" s="7"/>
      <c r="AI4" s="7"/>
    </row>
    <row r="5" spans="1:39" s="2" customFormat="1" x14ac:dyDescent="0.2">
      <c r="A5" s="25">
        <v>1983</v>
      </c>
      <c r="B5" s="26">
        <v>0</v>
      </c>
      <c r="C5" s="26">
        <v>0</v>
      </c>
      <c r="D5" s="26">
        <v>49929.341999999997</v>
      </c>
      <c r="E5" s="26">
        <v>46200.173999999999</v>
      </c>
      <c r="F5" s="26">
        <v>47282.273000000001</v>
      </c>
      <c r="G5" s="26">
        <v>50796.396000000001</v>
      </c>
      <c r="H5" s="26">
        <v>51294.2</v>
      </c>
      <c r="I5" s="26">
        <v>50163.18</v>
      </c>
      <c r="J5" s="26">
        <v>45012.696000000004</v>
      </c>
      <c r="K5" s="26">
        <v>46850.8</v>
      </c>
      <c r="L5" s="26">
        <v>48778.436999999998</v>
      </c>
      <c r="M5" s="26">
        <v>62378.608999999997</v>
      </c>
      <c r="N5" s="27">
        <f t="shared" ref="N5:N25" si="0">SUM(B5:M5)</f>
        <v>498686.10699999996</v>
      </c>
      <c r="O5" s="28"/>
      <c r="Q5" s="25">
        <v>1983</v>
      </c>
      <c r="R5" s="26"/>
      <c r="S5" s="26"/>
      <c r="T5" s="26"/>
      <c r="U5" s="26"/>
      <c r="V5" s="26"/>
      <c r="W5" s="26"/>
      <c r="X5" s="26"/>
      <c r="Y5" s="26"/>
      <c r="Z5" s="26"/>
      <c r="AA5" s="26"/>
      <c r="AB5" s="26"/>
      <c r="AC5" s="26"/>
      <c r="AD5" s="27"/>
      <c r="AF5" s="55"/>
      <c r="AG5" s="7"/>
      <c r="AI5" s="7"/>
      <c r="AJ5" s="7"/>
      <c r="AK5" s="7"/>
      <c r="AL5" s="7"/>
      <c r="AM5" s="7"/>
    </row>
    <row r="6" spans="1:39" s="2" customFormat="1" x14ac:dyDescent="0.2">
      <c r="A6" s="29">
        <v>1984</v>
      </c>
      <c r="B6" s="30">
        <v>63524.480000000003</v>
      </c>
      <c r="C6" s="30">
        <v>53444.37</v>
      </c>
      <c r="D6" s="30">
        <v>54860.59</v>
      </c>
      <c r="E6" s="30">
        <v>48751.911999999997</v>
      </c>
      <c r="F6" s="30">
        <v>52254.872000000003</v>
      </c>
      <c r="G6" s="30">
        <v>54313.947</v>
      </c>
      <c r="H6" s="30">
        <v>55209.826000000001</v>
      </c>
      <c r="I6" s="30">
        <v>53183.033000000003</v>
      </c>
      <c r="J6" s="30">
        <v>49052.059000000001</v>
      </c>
      <c r="K6" s="30">
        <v>52024.374000000003</v>
      </c>
      <c r="L6" s="30">
        <v>51716.896000000001</v>
      </c>
      <c r="M6" s="30">
        <v>57851.309000000001</v>
      </c>
      <c r="N6" s="9">
        <f t="shared" si="0"/>
        <v>646187.66799999995</v>
      </c>
      <c r="O6" s="31">
        <f t="shared" ref="O6:O32" si="1">+N6/N5-1</f>
        <v>0.29578036951408393</v>
      </c>
      <c r="Q6" s="29">
        <v>1984</v>
      </c>
      <c r="R6" s="40"/>
      <c r="S6" s="40"/>
      <c r="T6" s="40">
        <f t="shared" ref="T6:T25" si="2">+D6/D5-1</f>
        <v>9.8764530083332636E-2</v>
      </c>
      <c r="U6" s="40">
        <f t="shared" ref="U6:U25" si="3">+E6/E5-1</f>
        <v>5.523221622498653E-2</v>
      </c>
      <c r="V6" s="40">
        <f t="shared" ref="V6:V25" si="4">+F6/F5-1</f>
        <v>0.10516835770564592</v>
      </c>
      <c r="W6" s="40">
        <f t="shared" ref="W6:W24" si="5">+G6/G5-1</f>
        <v>6.9248042715471358E-2</v>
      </c>
      <c r="X6" s="40">
        <f t="shared" ref="X6:X24" si="6">+H6/H5-1</f>
        <v>7.6336622854045855E-2</v>
      </c>
      <c r="Y6" s="40">
        <f t="shared" ref="Y6:Y25" si="7">+I6/I5-1</f>
        <v>6.0200589356576018E-2</v>
      </c>
      <c r="Z6" s="40">
        <f t="shared" ref="Z6:Z25" si="8">+J6/J5-1</f>
        <v>8.9738304055371421E-2</v>
      </c>
      <c r="AA6" s="40">
        <f t="shared" ref="AA6:AB25" si="9">+K6/K5-1</f>
        <v>0.11042658823328533</v>
      </c>
      <c r="AB6" s="40">
        <f t="shared" ref="AB6:AB24" si="10">+L6/L5-1</f>
        <v>6.0240942119568208E-2</v>
      </c>
      <c r="AC6" s="40">
        <f t="shared" ref="AC6:AC25" si="11">+M6/M5-1</f>
        <v>-7.2577764598758421E-2</v>
      </c>
      <c r="AD6" s="40">
        <f t="shared" ref="AD6:AD25" si="12">+N6/N5-1</f>
        <v>0.29578036951408393</v>
      </c>
      <c r="AF6" s="55"/>
      <c r="AG6" s="7"/>
    </row>
    <row r="7" spans="1:39" s="2" customFormat="1" x14ac:dyDescent="0.2">
      <c r="A7" s="29">
        <v>1985</v>
      </c>
      <c r="B7" s="30">
        <v>64314.221000000005</v>
      </c>
      <c r="C7" s="30">
        <v>58765.664000000004</v>
      </c>
      <c r="D7" s="30">
        <v>60603.701999999997</v>
      </c>
      <c r="E7" s="30">
        <v>53461.629000000001</v>
      </c>
      <c r="F7" s="30">
        <v>54808.962999999996</v>
      </c>
      <c r="G7" s="30">
        <v>53199.069000000003</v>
      </c>
      <c r="H7" s="30">
        <v>55131.397999999994</v>
      </c>
      <c r="I7" s="30">
        <v>53942.306000000004</v>
      </c>
      <c r="J7" s="30">
        <v>50998.803</v>
      </c>
      <c r="K7" s="30">
        <v>52368.256000000001</v>
      </c>
      <c r="L7" s="30">
        <v>58157.663999999997</v>
      </c>
      <c r="M7" s="30">
        <v>67391.771999999997</v>
      </c>
      <c r="N7" s="9">
        <f t="shared" si="0"/>
        <v>683143.44700000004</v>
      </c>
      <c r="O7" s="31">
        <f t="shared" si="1"/>
        <v>5.7190473959958243E-2</v>
      </c>
      <c r="Q7" s="29">
        <v>1985</v>
      </c>
      <c r="R7" s="40">
        <f t="shared" ref="R7:R24" si="13">+B7/B6-1</f>
        <v>1.2432073430589385E-2</v>
      </c>
      <c r="S7" s="40">
        <f t="shared" ref="S7:S24" si="14">+C7/C6-1</f>
        <v>9.9566970290790202E-2</v>
      </c>
      <c r="T7" s="40">
        <f t="shared" si="2"/>
        <v>0.10468556754493519</v>
      </c>
      <c r="U7" s="40">
        <f t="shared" si="3"/>
        <v>9.6605790558532467E-2</v>
      </c>
      <c r="V7" s="40">
        <f t="shared" si="4"/>
        <v>4.887756686113387E-2</v>
      </c>
      <c r="W7" s="40">
        <f t="shared" si="5"/>
        <v>-2.0526550942799204E-2</v>
      </c>
      <c r="X7" s="40">
        <f t="shared" si="6"/>
        <v>-1.4205442342819508E-3</v>
      </c>
      <c r="Y7" s="40">
        <f t="shared" si="7"/>
        <v>1.4276602088489465E-2</v>
      </c>
      <c r="Z7" s="40">
        <f t="shared" si="8"/>
        <v>3.9687304461572204E-2</v>
      </c>
      <c r="AA7" s="40">
        <f t="shared" si="9"/>
        <v>6.6100170662313218E-3</v>
      </c>
      <c r="AB7" s="40">
        <f t="shared" si="10"/>
        <v>0.12453895144828486</v>
      </c>
      <c r="AC7" s="40">
        <f t="shared" si="11"/>
        <v>0.16491351993435432</v>
      </c>
      <c r="AD7" s="41">
        <f t="shared" si="12"/>
        <v>5.7190473959958243E-2</v>
      </c>
      <c r="AF7" s="55"/>
      <c r="AG7" s="7"/>
    </row>
    <row r="8" spans="1:39" s="2" customFormat="1" x14ac:dyDescent="0.2">
      <c r="A8" s="29">
        <v>1986</v>
      </c>
      <c r="B8" s="30">
        <v>71006.557000000001</v>
      </c>
      <c r="C8" s="30">
        <v>62531.309000000001</v>
      </c>
      <c r="D8" s="30">
        <v>61320.245000000003</v>
      </c>
      <c r="E8" s="30">
        <v>58006.791999999994</v>
      </c>
      <c r="F8" s="30">
        <v>62806.584000000003</v>
      </c>
      <c r="G8" s="30">
        <v>56677.885999999999</v>
      </c>
      <c r="H8" s="30">
        <v>61852.481</v>
      </c>
      <c r="I8" s="30">
        <v>60649.248999999996</v>
      </c>
      <c r="J8" s="30">
        <v>56839.593999999997</v>
      </c>
      <c r="K8" s="30">
        <v>58178.648000000001</v>
      </c>
      <c r="L8" s="30">
        <v>57544.165999999997</v>
      </c>
      <c r="M8" s="30">
        <v>71213.776999999987</v>
      </c>
      <c r="N8" s="9">
        <f t="shared" si="0"/>
        <v>738627.28799999994</v>
      </c>
      <c r="O8" s="31">
        <f t="shared" si="1"/>
        <v>8.1218434054597388E-2</v>
      </c>
      <c r="Q8" s="29">
        <v>1986</v>
      </c>
      <c r="R8" s="40">
        <f t="shared" si="13"/>
        <v>0.1040568617009292</v>
      </c>
      <c r="S8" s="40">
        <f t="shared" si="14"/>
        <v>6.4079000281524801E-2</v>
      </c>
      <c r="T8" s="40">
        <f t="shared" si="2"/>
        <v>1.1823419632021936E-2</v>
      </c>
      <c r="U8" s="40">
        <f t="shared" si="3"/>
        <v>8.5017293431144614E-2</v>
      </c>
      <c r="V8" s="40">
        <f t="shared" si="4"/>
        <v>0.14591812291723172</v>
      </c>
      <c r="W8" s="40">
        <f t="shared" si="5"/>
        <v>6.5392441360204945E-2</v>
      </c>
      <c r="X8" s="40">
        <f t="shared" si="6"/>
        <v>0.12191025883290685</v>
      </c>
      <c r="Y8" s="40">
        <f t="shared" si="7"/>
        <v>0.12433548910571224</v>
      </c>
      <c r="Z8" s="40">
        <f t="shared" si="8"/>
        <v>0.11452800176506095</v>
      </c>
      <c r="AA8" s="40">
        <f t="shared" si="9"/>
        <v>0.1109525587409288</v>
      </c>
      <c r="AB8" s="40">
        <f t="shared" si="10"/>
        <v>-1.054887624097145E-2</v>
      </c>
      <c r="AC8" s="40">
        <f t="shared" si="11"/>
        <v>5.6713229027424816E-2</v>
      </c>
      <c r="AD8" s="41">
        <f t="shared" si="12"/>
        <v>8.1218434054597388E-2</v>
      </c>
      <c r="AF8" s="55"/>
      <c r="AG8" s="7"/>
    </row>
    <row r="9" spans="1:39" s="2" customFormat="1" x14ac:dyDescent="0.2">
      <c r="A9" s="29">
        <v>1987</v>
      </c>
      <c r="B9" s="30">
        <v>77354.81</v>
      </c>
      <c r="C9" s="30">
        <v>69501.891999999993</v>
      </c>
      <c r="D9" s="30">
        <v>71422.931000000011</v>
      </c>
      <c r="E9" s="30">
        <v>63116.427000000003</v>
      </c>
      <c r="F9" s="30">
        <v>62379.989000000001</v>
      </c>
      <c r="G9" s="30">
        <v>65803.797000000006</v>
      </c>
      <c r="H9" s="30">
        <v>67403.872000000003</v>
      </c>
      <c r="I9" s="30">
        <v>64871.142000000007</v>
      </c>
      <c r="J9" s="30">
        <v>58782.251000000004</v>
      </c>
      <c r="K9" s="30">
        <v>61305.957000000002</v>
      </c>
      <c r="L9" s="30">
        <v>62674.376000000004</v>
      </c>
      <c r="M9" s="30">
        <v>65726.027000000002</v>
      </c>
      <c r="N9" s="9">
        <f t="shared" si="0"/>
        <v>790343.47100000014</v>
      </c>
      <c r="O9" s="31">
        <f t="shared" si="1"/>
        <v>7.0016615741388843E-2</v>
      </c>
      <c r="Q9" s="29">
        <v>1987</v>
      </c>
      <c r="R9" s="40">
        <f t="shared" si="13"/>
        <v>8.9403757458624611E-2</v>
      </c>
      <c r="S9" s="40">
        <f t="shared" si="14"/>
        <v>0.11147348602601603</v>
      </c>
      <c r="T9" s="40">
        <f t="shared" si="2"/>
        <v>0.16475286424573166</v>
      </c>
      <c r="U9" s="40">
        <f t="shared" si="3"/>
        <v>8.8086839899713887E-2</v>
      </c>
      <c r="V9" s="40">
        <f t="shared" si="4"/>
        <v>-6.7922019130988165E-3</v>
      </c>
      <c r="W9" s="40">
        <f t="shared" si="5"/>
        <v>0.16101360943490395</v>
      </c>
      <c r="X9" s="40">
        <f t="shared" si="6"/>
        <v>8.9752115198095339E-2</v>
      </c>
      <c r="Y9" s="40">
        <f t="shared" si="7"/>
        <v>6.9611628661716995E-2</v>
      </c>
      <c r="Z9" s="40">
        <f t="shared" si="8"/>
        <v>3.4177883114365759E-2</v>
      </c>
      <c r="AA9" s="40">
        <f t="shared" si="9"/>
        <v>5.3753552334182775E-2</v>
      </c>
      <c r="AB9" s="40">
        <f t="shared" si="10"/>
        <v>8.9152565005460538E-2</v>
      </c>
      <c r="AC9" s="40">
        <f t="shared" si="11"/>
        <v>-7.7060229511488831E-2</v>
      </c>
      <c r="AD9" s="41">
        <f t="shared" si="12"/>
        <v>7.0016615741388843E-2</v>
      </c>
      <c r="AF9" s="55"/>
      <c r="AG9" s="7"/>
    </row>
    <row r="10" spans="1:39" s="2" customFormat="1" x14ac:dyDescent="0.2">
      <c r="A10" s="29">
        <v>1988</v>
      </c>
      <c r="B10" s="30">
        <v>79107.164999999994</v>
      </c>
      <c r="C10" s="30">
        <v>69830.374000000011</v>
      </c>
      <c r="D10" s="30">
        <v>78902.987999999998</v>
      </c>
      <c r="E10" s="30">
        <v>60264.311999999998</v>
      </c>
      <c r="F10" s="30">
        <v>65902.159</v>
      </c>
      <c r="G10" s="30">
        <v>68455.127000000008</v>
      </c>
      <c r="H10" s="30">
        <v>70306.714999999997</v>
      </c>
      <c r="I10" s="30">
        <v>62766.23</v>
      </c>
      <c r="J10" s="30">
        <v>54383.339</v>
      </c>
      <c r="K10" s="30">
        <v>60939.186999999998</v>
      </c>
      <c r="L10" s="30">
        <v>63617.39</v>
      </c>
      <c r="M10" s="30">
        <v>73981.978000000003</v>
      </c>
      <c r="N10" s="9">
        <f t="shared" si="0"/>
        <v>808456.96400000004</v>
      </c>
      <c r="O10" s="31">
        <f t="shared" si="1"/>
        <v>2.2918507793936005E-2</v>
      </c>
      <c r="Q10" s="29">
        <v>1988</v>
      </c>
      <c r="R10" s="40">
        <f t="shared" si="13"/>
        <v>2.265347171042098E-2</v>
      </c>
      <c r="S10" s="40">
        <f t="shared" si="14"/>
        <v>4.7262310499405213E-3</v>
      </c>
      <c r="T10" s="40">
        <f t="shared" si="2"/>
        <v>0.10472906803558635</v>
      </c>
      <c r="U10" s="40">
        <f t="shared" si="3"/>
        <v>-4.5188156801081347E-2</v>
      </c>
      <c r="V10" s="40">
        <f t="shared" si="4"/>
        <v>5.6463139164708798E-2</v>
      </c>
      <c r="W10" s="40">
        <f t="shared" si="5"/>
        <v>4.0291443972450436E-2</v>
      </c>
      <c r="X10" s="40">
        <f t="shared" si="6"/>
        <v>4.3066413157985872E-2</v>
      </c>
      <c r="Y10" s="40">
        <f t="shared" si="7"/>
        <v>-3.2447586632589287E-2</v>
      </c>
      <c r="Z10" s="40">
        <f t="shared" si="8"/>
        <v>-7.4834017499602057E-2</v>
      </c>
      <c r="AA10" s="40">
        <f t="shared" si="9"/>
        <v>-5.9826160123396255E-3</v>
      </c>
      <c r="AB10" s="40">
        <f t="shared" si="10"/>
        <v>1.5046244736445225E-2</v>
      </c>
      <c r="AC10" s="40">
        <f t="shared" si="11"/>
        <v>0.12561159371461783</v>
      </c>
      <c r="AD10" s="41">
        <f t="shared" si="12"/>
        <v>2.2918507793936005E-2</v>
      </c>
      <c r="AF10" s="55"/>
      <c r="AG10" s="7"/>
    </row>
    <row r="11" spans="1:39" s="2" customFormat="1" x14ac:dyDescent="0.2">
      <c r="A11" s="29">
        <v>1989</v>
      </c>
      <c r="B11" s="30">
        <v>76453.26400000001</v>
      </c>
      <c r="C11" s="30">
        <v>73482.207999999999</v>
      </c>
      <c r="D11" s="30">
        <v>69206.495999999999</v>
      </c>
      <c r="E11" s="30">
        <v>64489.403999999995</v>
      </c>
      <c r="F11" s="30">
        <v>64256.46</v>
      </c>
      <c r="G11" s="30">
        <v>62406.080000000002</v>
      </c>
      <c r="H11" s="30">
        <v>63800.66</v>
      </c>
      <c r="I11" s="30">
        <v>54815.835999999996</v>
      </c>
      <c r="J11" s="30">
        <v>52025.392</v>
      </c>
      <c r="K11" s="30">
        <v>54482.872000000003</v>
      </c>
      <c r="L11" s="30">
        <v>56355.974999999999</v>
      </c>
      <c r="M11" s="30">
        <v>71635.823999999993</v>
      </c>
      <c r="N11" s="9">
        <f t="shared" si="0"/>
        <v>763410.47100000002</v>
      </c>
      <c r="O11" s="31">
        <f t="shared" si="1"/>
        <v>-5.5719098240088916E-2</v>
      </c>
      <c r="Q11" s="29">
        <v>1989</v>
      </c>
      <c r="R11" s="40">
        <f t="shared" si="13"/>
        <v>-3.3548174808185616E-2</v>
      </c>
      <c r="S11" s="40">
        <f t="shared" si="14"/>
        <v>5.229578177542038E-2</v>
      </c>
      <c r="T11" s="40">
        <f t="shared" si="2"/>
        <v>-0.12289131559884647</v>
      </c>
      <c r="U11" s="40">
        <f t="shared" si="3"/>
        <v>7.0109354272558377E-2</v>
      </c>
      <c r="V11" s="40">
        <f t="shared" si="4"/>
        <v>-2.4971852591354371E-2</v>
      </c>
      <c r="W11" s="40">
        <f t="shared" si="5"/>
        <v>-8.8365141737301922E-2</v>
      </c>
      <c r="X11" s="40">
        <f t="shared" si="6"/>
        <v>-9.2538173629645337E-2</v>
      </c>
      <c r="Y11" s="40">
        <f t="shared" si="7"/>
        <v>-0.12666674420305324</v>
      </c>
      <c r="Z11" s="40">
        <f t="shared" si="8"/>
        <v>-4.3357893122377034E-2</v>
      </c>
      <c r="AA11" s="40">
        <f t="shared" si="9"/>
        <v>-0.10594685157187933</v>
      </c>
      <c r="AB11" s="40">
        <f t="shared" si="10"/>
        <v>-0.11414198224730687</v>
      </c>
      <c r="AC11" s="40">
        <f t="shared" si="11"/>
        <v>-3.1712507064896367E-2</v>
      </c>
      <c r="AD11" s="41">
        <f t="shared" si="12"/>
        <v>-5.5719098240088916E-2</v>
      </c>
      <c r="AF11" s="55"/>
      <c r="AG11" s="7"/>
    </row>
    <row r="12" spans="1:39" s="2" customFormat="1" x14ac:dyDescent="0.2">
      <c r="A12" s="29">
        <v>1990</v>
      </c>
      <c r="B12" s="30">
        <v>76887.718999999997</v>
      </c>
      <c r="C12" s="30">
        <v>62330.472000000002</v>
      </c>
      <c r="D12" s="30">
        <v>65221.577999999994</v>
      </c>
      <c r="E12" s="30">
        <v>60441.842000000004</v>
      </c>
      <c r="F12" s="30">
        <v>66802.604999999996</v>
      </c>
      <c r="G12" s="30">
        <v>67350.688000000009</v>
      </c>
      <c r="H12" s="30">
        <v>69116.499000000011</v>
      </c>
      <c r="I12" s="30">
        <v>66613.349000000002</v>
      </c>
      <c r="J12" s="30">
        <v>62982.612000000001</v>
      </c>
      <c r="K12" s="30">
        <v>67527.97099999999</v>
      </c>
      <c r="L12" s="30">
        <v>70299.744000000006</v>
      </c>
      <c r="M12" s="30">
        <v>72564.688000000009</v>
      </c>
      <c r="N12" s="9">
        <f t="shared" si="0"/>
        <v>808139.76699999988</v>
      </c>
      <c r="O12" s="31">
        <f t="shared" si="1"/>
        <v>5.859141012489455E-2</v>
      </c>
      <c r="Q12" s="29">
        <v>1990</v>
      </c>
      <c r="R12" s="40">
        <f t="shared" si="13"/>
        <v>5.6826220002847982E-3</v>
      </c>
      <c r="S12" s="40">
        <f t="shared" si="14"/>
        <v>-0.15176103581427491</v>
      </c>
      <c r="T12" s="40">
        <f t="shared" si="2"/>
        <v>-5.7580115022728529E-2</v>
      </c>
      <c r="U12" s="40">
        <f t="shared" si="3"/>
        <v>-6.2763209906545159E-2</v>
      </c>
      <c r="V12" s="40">
        <f t="shared" si="4"/>
        <v>3.9624731894660759E-2</v>
      </c>
      <c r="W12" s="40">
        <f t="shared" si="5"/>
        <v>7.9232792702249588E-2</v>
      </c>
      <c r="X12" s="40">
        <f t="shared" si="6"/>
        <v>8.3319498575720186E-2</v>
      </c>
      <c r="Y12" s="40">
        <f t="shared" si="7"/>
        <v>0.21522088981731491</v>
      </c>
      <c r="Z12" s="40">
        <f t="shared" si="8"/>
        <v>0.21061292531923637</v>
      </c>
      <c r="AA12" s="40">
        <f t="shared" si="9"/>
        <v>0.23943486312542372</v>
      </c>
      <c r="AB12" s="40">
        <f t="shared" si="10"/>
        <v>0.24742308158096815</v>
      </c>
      <c r="AC12" s="40">
        <f t="shared" si="11"/>
        <v>1.2966473310895621E-2</v>
      </c>
      <c r="AD12" s="41">
        <f t="shared" si="12"/>
        <v>5.859141012489455E-2</v>
      </c>
      <c r="AF12" s="55"/>
      <c r="AG12" s="7"/>
    </row>
    <row r="13" spans="1:39" s="2" customFormat="1" x14ac:dyDescent="0.2">
      <c r="A13" s="29">
        <v>1991</v>
      </c>
      <c r="B13" s="30">
        <v>75599.675000000003</v>
      </c>
      <c r="C13" s="30">
        <v>72634.684999999998</v>
      </c>
      <c r="D13" s="30">
        <v>79885.428</v>
      </c>
      <c r="E13" s="30">
        <v>71094.539000000004</v>
      </c>
      <c r="F13" s="30">
        <v>72435.854000000007</v>
      </c>
      <c r="G13" s="30">
        <v>70981.792999999991</v>
      </c>
      <c r="H13" s="30">
        <v>79592.115000000005</v>
      </c>
      <c r="I13" s="30">
        <v>78231.684000000008</v>
      </c>
      <c r="J13" s="30">
        <v>66433.733999999997</v>
      </c>
      <c r="K13" s="30">
        <v>71520.231999999989</v>
      </c>
      <c r="L13" s="30">
        <v>72719.275999999998</v>
      </c>
      <c r="M13" s="30">
        <v>85148.462</v>
      </c>
      <c r="N13" s="9">
        <f t="shared" si="0"/>
        <v>896277.47699999996</v>
      </c>
      <c r="O13" s="31">
        <f t="shared" si="1"/>
        <v>0.10906245874669351</v>
      </c>
      <c r="Q13" s="29">
        <v>1991</v>
      </c>
      <c r="R13" s="40">
        <f t="shared" si="13"/>
        <v>-1.6752272232188226E-2</v>
      </c>
      <c r="S13" s="40">
        <f t="shared" si="14"/>
        <v>0.16531581856142519</v>
      </c>
      <c r="T13" s="40">
        <f t="shared" si="2"/>
        <v>0.22483126673200093</v>
      </c>
      <c r="U13" s="40">
        <f t="shared" si="3"/>
        <v>0.17624706076959074</v>
      </c>
      <c r="V13" s="40">
        <f t="shared" si="4"/>
        <v>8.4326786358106975E-2</v>
      </c>
      <c r="W13" s="40">
        <f t="shared" si="5"/>
        <v>5.391340620009677E-2</v>
      </c>
      <c r="X13" s="40">
        <f t="shared" si="6"/>
        <v>0.15156462135039561</v>
      </c>
      <c r="Y13" s="40">
        <f t="shared" si="7"/>
        <v>0.17441451562508892</v>
      </c>
      <c r="Z13" s="40">
        <f t="shared" si="8"/>
        <v>5.4794837660908646E-2</v>
      </c>
      <c r="AA13" s="40">
        <f t="shared" si="9"/>
        <v>5.9120108910128533E-2</v>
      </c>
      <c r="AB13" s="40">
        <f t="shared" si="10"/>
        <v>3.4417365730378569E-2</v>
      </c>
      <c r="AC13" s="40">
        <f t="shared" si="11"/>
        <v>0.17341456770268193</v>
      </c>
      <c r="AD13" s="41">
        <f t="shared" si="12"/>
        <v>0.10906245874669351</v>
      </c>
      <c r="AF13" s="55"/>
      <c r="AG13" s="7"/>
    </row>
    <row r="14" spans="1:39" s="2" customFormat="1" x14ac:dyDescent="0.2">
      <c r="A14" s="29">
        <v>1992</v>
      </c>
      <c r="B14" s="30">
        <f t="shared" ref="B14:M14" si="15">+B46+B69</f>
        <v>89154.915999999997</v>
      </c>
      <c r="C14" s="30">
        <f t="shared" si="15"/>
        <v>86257.489000000001</v>
      </c>
      <c r="D14" s="30">
        <f t="shared" si="15"/>
        <v>90464.262000000002</v>
      </c>
      <c r="E14" s="30">
        <f t="shared" si="15"/>
        <v>77336.152999999991</v>
      </c>
      <c r="F14" s="30">
        <f t="shared" si="15"/>
        <v>80261.069000000003</v>
      </c>
      <c r="G14" s="30">
        <f t="shared" si="15"/>
        <v>81677.597999999998</v>
      </c>
      <c r="H14" s="30">
        <f t="shared" si="15"/>
        <v>92745.058000000005</v>
      </c>
      <c r="I14" s="30">
        <f t="shared" si="15"/>
        <v>82546.991999999998</v>
      </c>
      <c r="J14" s="30">
        <f t="shared" si="15"/>
        <v>73542.665999999997</v>
      </c>
      <c r="K14" s="30">
        <f t="shared" si="15"/>
        <v>75525.103000000003</v>
      </c>
      <c r="L14" s="30">
        <f t="shared" si="15"/>
        <v>75597.019</v>
      </c>
      <c r="M14" s="30">
        <f t="shared" si="15"/>
        <v>88805.212</v>
      </c>
      <c r="N14" s="9">
        <f t="shared" si="0"/>
        <v>993913.53700000001</v>
      </c>
      <c r="O14" s="31">
        <f t="shared" si="1"/>
        <v>0.10893508149597309</v>
      </c>
      <c r="P14" s="7"/>
      <c r="Q14" s="29">
        <v>1992</v>
      </c>
      <c r="R14" s="40">
        <f t="shared" si="13"/>
        <v>0.17930290044236297</v>
      </c>
      <c r="S14" s="40">
        <f t="shared" si="14"/>
        <v>0.18755232434752078</v>
      </c>
      <c r="T14" s="40">
        <f t="shared" si="2"/>
        <v>0.13242507757484878</v>
      </c>
      <c r="U14" s="40">
        <f t="shared" si="3"/>
        <v>8.7793156658628746E-2</v>
      </c>
      <c r="V14" s="40">
        <f t="shared" si="4"/>
        <v>0.1080295815936676</v>
      </c>
      <c r="W14" s="40">
        <f t="shared" si="5"/>
        <v>0.15068378168469221</v>
      </c>
      <c r="X14" s="40">
        <f t="shared" si="6"/>
        <v>0.16525434711717368</v>
      </c>
      <c r="Y14" s="40">
        <f t="shared" si="7"/>
        <v>5.5160617531893941E-2</v>
      </c>
      <c r="Z14" s="40">
        <f t="shared" si="8"/>
        <v>0.10700786440816357</v>
      </c>
      <c r="AA14" s="40">
        <f t="shared" si="9"/>
        <v>5.5996336812777825E-2</v>
      </c>
      <c r="AB14" s="40">
        <f t="shared" si="10"/>
        <v>3.9573317534129515E-2</v>
      </c>
      <c r="AC14" s="40">
        <f t="shared" si="11"/>
        <v>4.294557898180229E-2</v>
      </c>
      <c r="AD14" s="41">
        <f t="shared" si="12"/>
        <v>0.10893508149597309</v>
      </c>
      <c r="AE14" s="56"/>
      <c r="AF14" s="55"/>
      <c r="AG14" s="7"/>
    </row>
    <row r="15" spans="1:39" s="2" customFormat="1" x14ac:dyDescent="0.2">
      <c r="A15" s="29">
        <v>1993</v>
      </c>
      <c r="B15" s="30">
        <f t="shared" ref="B15:M15" si="16">+B47+B70</f>
        <v>97495.240999999995</v>
      </c>
      <c r="C15" s="30">
        <f t="shared" si="16"/>
        <v>81990.23</v>
      </c>
      <c r="D15" s="30">
        <f t="shared" si="16"/>
        <v>95598.979000000007</v>
      </c>
      <c r="E15" s="30">
        <f t="shared" si="16"/>
        <v>82814.133999999991</v>
      </c>
      <c r="F15" s="30">
        <f t="shared" si="16"/>
        <v>84654.752999999997</v>
      </c>
      <c r="G15" s="30">
        <f t="shared" si="16"/>
        <v>93296.597000000009</v>
      </c>
      <c r="H15" s="30">
        <f t="shared" si="16"/>
        <v>99152.95</v>
      </c>
      <c r="I15" s="30">
        <f t="shared" si="16"/>
        <v>90982.01400000001</v>
      </c>
      <c r="J15" s="30">
        <f t="shared" si="16"/>
        <v>82594.763999999996</v>
      </c>
      <c r="K15" s="30">
        <f t="shared" si="16"/>
        <v>84699.6</v>
      </c>
      <c r="L15" s="30">
        <f t="shared" si="16"/>
        <v>83836.800000000003</v>
      </c>
      <c r="M15" s="30">
        <f t="shared" si="16"/>
        <v>93723.937000000005</v>
      </c>
      <c r="N15" s="9">
        <f t="shared" si="0"/>
        <v>1070839.9990000001</v>
      </c>
      <c r="O15" s="31">
        <f t="shared" si="1"/>
        <v>7.7397539258990955E-2</v>
      </c>
      <c r="P15" s="7"/>
      <c r="Q15" s="29">
        <v>1993</v>
      </c>
      <c r="R15" s="40">
        <f t="shared" si="13"/>
        <v>9.3548683282927314E-2</v>
      </c>
      <c r="S15" s="40">
        <f t="shared" si="14"/>
        <v>-4.9471171135065162E-2</v>
      </c>
      <c r="T15" s="40">
        <f t="shared" si="2"/>
        <v>5.6759618511009302E-2</v>
      </c>
      <c r="U15" s="40">
        <f t="shared" si="3"/>
        <v>7.0833378536426572E-2</v>
      </c>
      <c r="V15" s="40">
        <f t="shared" si="4"/>
        <v>5.4742405686124096E-2</v>
      </c>
      <c r="W15" s="40">
        <f t="shared" si="5"/>
        <v>0.14225441595380905</v>
      </c>
      <c r="X15" s="40">
        <f t="shared" si="6"/>
        <v>6.9091465768450933E-2</v>
      </c>
      <c r="Y15" s="40">
        <f t="shared" si="7"/>
        <v>0.10218448662550927</v>
      </c>
      <c r="Z15" s="40">
        <f t="shared" si="8"/>
        <v>0.12308634555075826</v>
      </c>
      <c r="AA15" s="40">
        <f t="shared" si="9"/>
        <v>0.12147612695079668</v>
      </c>
      <c r="AB15" s="40">
        <f t="shared" si="10"/>
        <v>0.10899611001857101</v>
      </c>
      <c r="AC15" s="40">
        <f t="shared" si="11"/>
        <v>5.5387796382942112E-2</v>
      </c>
      <c r="AD15" s="41">
        <f t="shared" si="12"/>
        <v>7.7397539258990955E-2</v>
      </c>
      <c r="AE15" s="56"/>
      <c r="AF15" s="55"/>
      <c r="AG15" s="7"/>
    </row>
    <row r="16" spans="1:39" s="2" customFormat="1" x14ac:dyDescent="0.2">
      <c r="A16" s="29">
        <v>1994</v>
      </c>
      <c r="B16" s="30">
        <f t="shared" ref="B16:M16" si="17">+B48+B71</f>
        <v>101674.40299999999</v>
      </c>
      <c r="C16" s="30">
        <f t="shared" si="17"/>
        <v>92893.618000000002</v>
      </c>
      <c r="D16" s="30">
        <f t="shared" si="17"/>
        <v>98875.362000000008</v>
      </c>
      <c r="E16" s="30">
        <f t="shared" si="17"/>
        <v>87609.478999999992</v>
      </c>
      <c r="F16" s="30">
        <f t="shared" si="17"/>
        <v>92102.558000000019</v>
      </c>
      <c r="G16" s="30">
        <f t="shared" si="17"/>
        <v>94907.258000000002</v>
      </c>
      <c r="H16" s="30">
        <f t="shared" si="17"/>
        <v>101884.84099999999</v>
      </c>
      <c r="I16" s="30">
        <f t="shared" si="17"/>
        <v>97189.971000000005</v>
      </c>
      <c r="J16" s="30">
        <f t="shared" si="17"/>
        <v>93062.9</v>
      </c>
      <c r="K16" s="30">
        <f t="shared" si="17"/>
        <v>91127.3</v>
      </c>
      <c r="L16" s="30">
        <f t="shared" si="17"/>
        <v>96408.291000000012</v>
      </c>
      <c r="M16" s="30">
        <f t="shared" si="17"/>
        <v>121270.96699999999</v>
      </c>
      <c r="N16" s="9">
        <f t="shared" si="0"/>
        <v>1169006.9480000001</v>
      </c>
      <c r="O16" s="31">
        <f t="shared" si="1"/>
        <v>9.1672844768287298E-2</v>
      </c>
      <c r="P16" s="7"/>
      <c r="Q16" s="29">
        <v>1994</v>
      </c>
      <c r="R16" s="40">
        <f t="shared" si="13"/>
        <v>4.2865292265906518E-2</v>
      </c>
      <c r="S16" s="40">
        <f t="shared" si="14"/>
        <v>0.13298399089745216</v>
      </c>
      <c r="T16" s="40">
        <f t="shared" si="2"/>
        <v>3.4272154726673332E-2</v>
      </c>
      <c r="U16" s="40">
        <f t="shared" si="3"/>
        <v>5.790491028983058E-2</v>
      </c>
      <c r="V16" s="40">
        <f t="shared" si="4"/>
        <v>8.7978580482067192E-2</v>
      </c>
      <c r="W16" s="40">
        <f t="shared" si="5"/>
        <v>1.7263877266605832E-2</v>
      </c>
      <c r="X16" s="40">
        <f t="shared" si="6"/>
        <v>2.7552291686732344E-2</v>
      </c>
      <c r="Y16" s="40">
        <f t="shared" si="7"/>
        <v>6.8232793791528801E-2</v>
      </c>
      <c r="Z16" s="40">
        <f t="shared" si="8"/>
        <v>0.12674091544108057</v>
      </c>
      <c r="AA16" s="40">
        <f t="shared" si="9"/>
        <v>7.5888197819115932E-2</v>
      </c>
      <c r="AB16" s="40">
        <f t="shared" si="10"/>
        <v>0.14995194234512788</v>
      </c>
      <c r="AC16" s="40">
        <f t="shared" si="11"/>
        <v>0.29391669707600943</v>
      </c>
      <c r="AD16" s="41">
        <f t="shared" si="12"/>
        <v>9.1672844768287298E-2</v>
      </c>
      <c r="AE16" s="56"/>
      <c r="AF16" s="55"/>
      <c r="AG16" s="7"/>
    </row>
    <row r="17" spans="1:33" s="2" customFormat="1" x14ac:dyDescent="0.2">
      <c r="A17" s="29">
        <v>1995</v>
      </c>
      <c r="B17" s="30">
        <f t="shared" ref="B17:M17" si="18">+B49+B72</f>
        <v>116341.167</v>
      </c>
      <c r="C17" s="30">
        <f t="shared" si="18"/>
        <v>99856.972999999998</v>
      </c>
      <c r="D17" s="30">
        <f t="shared" si="18"/>
        <v>113790.781</v>
      </c>
      <c r="E17" s="30">
        <f t="shared" si="18"/>
        <v>96269.811000000002</v>
      </c>
      <c r="F17" s="30">
        <f t="shared" si="18"/>
        <v>101025.401</v>
      </c>
      <c r="G17" s="30">
        <f t="shared" si="18"/>
        <v>108085.93</v>
      </c>
      <c r="H17" s="30">
        <f t="shared" si="18"/>
        <v>110023.974</v>
      </c>
      <c r="I17" s="30">
        <f t="shared" si="18"/>
        <v>111092.04000000001</v>
      </c>
      <c r="J17" s="30">
        <f t="shared" si="18"/>
        <v>96231.256000000008</v>
      </c>
      <c r="K17" s="30">
        <f t="shared" si="18"/>
        <v>98512.286999999997</v>
      </c>
      <c r="L17" s="30">
        <f t="shared" si="18"/>
        <v>104773.29800000001</v>
      </c>
      <c r="M17" s="30">
        <f t="shared" si="18"/>
        <v>124445.291</v>
      </c>
      <c r="N17" s="9">
        <f t="shared" si="0"/>
        <v>1280448.209</v>
      </c>
      <c r="O17" s="31">
        <f t="shared" si="1"/>
        <v>9.5329853420169641E-2</v>
      </c>
      <c r="P17" s="7"/>
      <c r="Q17" s="29">
        <v>1995</v>
      </c>
      <c r="R17" s="40">
        <f t="shared" si="13"/>
        <v>0.14425227557028308</v>
      </c>
      <c r="S17" s="40">
        <f t="shared" si="14"/>
        <v>7.496053173426831E-2</v>
      </c>
      <c r="T17" s="40">
        <f t="shared" si="2"/>
        <v>0.15085071445806686</v>
      </c>
      <c r="U17" s="40">
        <f t="shared" si="3"/>
        <v>9.8851540938852178E-2</v>
      </c>
      <c r="V17" s="40">
        <f t="shared" si="4"/>
        <v>9.6879426519293599E-2</v>
      </c>
      <c r="W17" s="40">
        <f t="shared" si="5"/>
        <v>0.13885842113360813</v>
      </c>
      <c r="X17" s="40">
        <f t="shared" si="6"/>
        <v>7.9885613209133011E-2</v>
      </c>
      <c r="Y17" s="40">
        <f t="shared" si="7"/>
        <v>0.14304015997700015</v>
      </c>
      <c r="Z17" s="40">
        <f t="shared" si="8"/>
        <v>3.4045317736713709E-2</v>
      </c>
      <c r="AA17" s="40">
        <f t="shared" si="9"/>
        <v>8.1040335881782832E-2</v>
      </c>
      <c r="AB17" s="40">
        <f t="shared" si="10"/>
        <v>8.676646907888852E-2</v>
      </c>
      <c r="AC17" s="40">
        <f t="shared" si="11"/>
        <v>2.6175465393955433E-2</v>
      </c>
      <c r="AD17" s="41">
        <f t="shared" si="12"/>
        <v>9.5329853420169641E-2</v>
      </c>
      <c r="AE17" s="56"/>
      <c r="AF17" s="55"/>
      <c r="AG17" s="7"/>
    </row>
    <row r="18" spans="1:33" s="2" customFormat="1" x14ac:dyDescent="0.2">
      <c r="A18" s="29">
        <v>1996</v>
      </c>
      <c r="B18" s="30">
        <f t="shared" ref="B18:M18" si="19">+B50+B73</f>
        <v>123154.056</v>
      </c>
      <c r="C18" s="30">
        <f t="shared" si="19"/>
        <v>115080.11900000001</v>
      </c>
      <c r="D18" s="30">
        <f t="shared" si="19"/>
        <v>122167.527</v>
      </c>
      <c r="E18" s="30">
        <f t="shared" si="19"/>
        <v>108560.70299999999</v>
      </c>
      <c r="F18" s="30">
        <f t="shared" si="19"/>
        <v>112439.962</v>
      </c>
      <c r="G18" s="30">
        <f t="shared" si="19"/>
        <v>117828.34599999999</v>
      </c>
      <c r="H18" s="30">
        <f t="shared" si="19"/>
        <v>125275.64600000001</v>
      </c>
      <c r="I18" s="30">
        <f t="shared" si="19"/>
        <v>110761.91099999999</v>
      </c>
      <c r="J18" s="30">
        <f t="shared" si="19"/>
        <v>103067.31199999999</v>
      </c>
      <c r="K18" s="30">
        <f t="shared" si="19"/>
        <v>109039.845</v>
      </c>
      <c r="L18" s="30">
        <f t="shared" si="19"/>
        <v>113321.58</v>
      </c>
      <c r="M18" s="30">
        <f t="shared" si="19"/>
        <v>127711.21399999998</v>
      </c>
      <c r="N18" s="9">
        <f t="shared" si="0"/>
        <v>1388408.2209999999</v>
      </c>
      <c r="O18" s="31">
        <f t="shared" si="1"/>
        <v>8.4314235625597256E-2</v>
      </c>
      <c r="P18" s="7"/>
      <c r="Q18" s="29">
        <v>1996</v>
      </c>
      <c r="R18" s="40">
        <f t="shared" si="13"/>
        <v>5.8559572468445342E-2</v>
      </c>
      <c r="S18" s="40">
        <f t="shared" si="14"/>
        <v>0.15244950395201751</v>
      </c>
      <c r="T18" s="40">
        <f t="shared" si="2"/>
        <v>7.3615330929137412E-2</v>
      </c>
      <c r="U18" s="40">
        <f t="shared" si="3"/>
        <v>0.1276713008193191</v>
      </c>
      <c r="V18" s="40">
        <f t="shared" si="4"/>
        <v>0.11298703976438551</v>
      </c>
      <c r="W18" s="40">
        <f t="shared" si="5"/>
        <v>9.0135839142060359E-2</v>
      </c>
      <c r="X18" s="40">
        <f t="shared" si="6"/>
        <v>0.13862135174284829</v>
      </c>
      <c r="Y18" s="40">
        <f t="shared" si="7"/>
        <v>-2.9716710576204175E-3</v>
      </c>
      <c r="Z18" s="40">
        <f t="shared" si="8"/>
        <v>7.1037792544243361E-2</v>
      </c>
      <c r="AA18" s="40">
        <f t="shared" si="9"/>
        <v>0.10686543090812628</v>
      </c>
      <c r="AB18" s="40">
        <f t="shared" si="10"/>
        <v>8.1588364241431011E-2</v>
      </c>
      <c r="AC18" s="40">
        <f t="shared" si="11"/>
        <v>2.6243845578696856E-2</v>
      </c>
      <c r="AD18" s="41">
        <f t="shared" si="12"/>
        <v>8.4314235625597256E-2</v>
      </c>
      <c r="AE18" s="56"/>
      <c r="AF18" s="55"/>
      <c r="AG18" s="7"/>
    </row>
    <row r="19" spans="1:33" s="2" customFormat="1" x14ac:dyDescent="0.2">
      <c r="A19" s="29">
        <v>1997</v>
      </c>
      <c r="B19" s="30">
        <f t="shared" ref="B19:M19" si="20">+B51+B74</f>
        <v>139097.239</v>
      </c>
      <c r="C19" s="30">
        <f t="shared" si="20"/>
        <v>114318.09299999999</v>
      </c>
      <c r="D19" s="30">
        <f t="shared" si="20"/>
        <v>127381.232</v>
      </c>
      <c r="E19" s="30">
        <f t="shared" si="20"/>
        <v>115923.826</v>
      </c>
      <c r="F19" s="30">
        <f t="shared" si="20"/>
        <v>119677.43</v>
      </c>
      <c r="G19" s="30">
        <f t="shared" si="20"/>
        <v>119232.992</v>
      </c>
      <c r="H19" s="30">
        <f t="shared" si="20"/>
        <v>125235.92600000001</v>
      </c>
      <c r="I19" s="30">
        <f t="shared" si="20"/>
        <v>120494.213</v>
      </c>
      <c r="J19" s="30">
        <f t="shared" si="20"/>
        <v>111459.15299999999</v>
      </c>
      <c r="K19" s="30">
        <f t="shared" si="20"/>
        <v>116767.576</v>
      </c>
      <c r="L19" s="30">
        <f t="shared" si="20"/>
        <v>118448.40299999999</v>
      </c>
      <c r="M19" s="30">
        <f t="shared" si="20"/>
        <v>131669.514</v>
      </c>
      <c r="N19" s="9">
        <f t="shared" si="0"/>
        <v>1459705.5970000001</v>
      </c>
      <c r="O19" s="31">
        <f t="shared" si="1"/>
        <v>5.1351882624728562E-2</v>
      </c>
      <c r="P19" s="7"/>
      <c r="Q19" s="29">
        <v>1997</v>
      </c>
      <c r="R19" s="40">
        <f t="shared" si="13"/>
        <v>0.12945723038143386</v>
      </c>
      <c r="S19" s="40">
        <f t="shared" si="14"/>
        <v>-6.6216997916035414E-3</v>
      </c>
      <c r="T19" s="40">
        <f t="shared" si="2"/>
        <v>4.2676684451507407E-2</v>
      </c>
      <c r="U19" s="40">
        <f t="shared" si="3"/>
        <v>6.7824938458624473E-2</v>
      </c>
      <c r="V19" s="40">
        <f t="shared" si="4"/>
        <v>6.4367399910718603E-2</v>
      </c>
      <c r="W19" s="40">
        <f t="shared" si="5"/>
        <v>1.1921121255491496E-2</v>
      </c>
      <c r="X19" s="40">
        <f t="shared" si="6"/>
        <v>-3.1706082760896148E-4</v>
      </c>
      <c r="Y19" s="40">
        <f t="shared" si="7"/>
        <v>8.7866866074566063E-2</v>
      </c>
      <c r="Z19" s="40">
        <f t="shared" si="8"/>
        <v>8.1420974673328095E-2</v>
      </c>
      <c r="AA19" s="40">
        <f t="shared" si="9"/>
        <v>7.0870707859131743E-2</v>
      </c>
      <c r="AB19" s="40">
        <f t="shared" si="10"/>
        <v>4.5241365325121574E-2</v>
      </c>
      <c r="AC19" s="40">
        <f t="shared" si="11"/>
        <v>3.0994145901706238E-2</v>
      </c>
      <c r="AD19" s="41">
        <f t="shared" si="12"/>
        <v>5.1351882624728562E-2</v>
      </c>
      <c r="AE19" s="56"/>
      <c r="AF19" s="55"/>
      <c r="AG19" s="7"/>
    </row>
    <row r="20" spans="1:33" s="2" customFormat="1" x14ac:dyDescent="0.2">
      <c r="A20" s="29">
        <v>1998</v>
      </c>
      <c r="B20" s="30">
        <f t="shared" ref="B20:M20" si="21">+B52+B75</f>
        <v>128567.265</v>
      </c>
      <c r="C20" s="30">
        <f t="shared" si="21"/>
        <v>118232.349</v>
      </c>
      <c r="D20" s="30">
        <f t="shared" si="21"/>
        <v>128818.243</v>
      </c>
      <c r="E20" s="30">
        <f t="shared" si="21"/>
        <v>118521.745</v>
      </c>
      <c r="F20" s="30">
        <f t="shared" si="21"/>
        <v>122259.81200000001</v>
      </c>
      <c r="G20" s="30">
        <f t="shared" si="21"/>
        <v>125981.845</v>
      </c>
      <c r="H20" s="30">
        <f t="shared" si="21"/>
        <v>128069.432</v>
      </c>
      <c r="I20" s="30">
        <f t="shared" si="21"/>
        <v>123714.48699999999</v>
      </c>
      <c r="J20" s="30">
        <f t="shared" si="21"/>
        <v>116831.91200000001</v>
      </c>
      <c r="K20" s="30">
        <f t="shared" si="21"/>
        <v>124349.74100000001</v>
      </c>
      <c r="L20" s="30">
        <f t="shared" si="21"/>
        <v>126015.974</v>
      </c>
      <c r="M20" s="30">
        <f t="shared" si="21"/>
        <v>139685.99</v>
      </c>
      <c r="N20" s="9">
        <f t="shared" si="0"/>
        <v>1501048.7949999997</v>
      </c>
      <c r="O20" s="31">
        <f t="shared" si="1"/>
        <v>2.8322970114637247E-2</v>
      </c>
      <c r="P20" s="7"/>
      <c r="Q20" s="29">
        <v>1998</v>
      </c>
      <c r="R20" s="40">
        <f t="shared" si="13"/>
        <v>-7.5702250279748529E-2</v>
      </c>
      <c r="S20" s="40">
        <f t="shared" si="14"/>
        <v>3.4240039326058458E-2</v>
      </c>
      <c r="T20" s="40">
        <f t="shared" si="2"/>
        <v>1.1281183086689017E-2</v>
      </c>
      <c r="U20" s="40">
        <f t="shared" si="3"/>
        <v>2.2410569851274431E-2</v>
      </c>
      <c r="V20" s="40">
        <f t="shared" si="4"/>
        <v>2.157785306719906E-2</v>
      </c>
      <c r="W20" s="40">
        <f t="shared" si="5"/>
        <v>5.6602228014206002E-2</v>
      </c>
      <c r="X20" s="40">
        <f t="shared" si="6"/>
        <v>2.2625344743328668E-2</v>
      </c>
      <c r="Y20" s="40">
        <f t="shared" si="7"/>
        <v>2.6725549051886732E-2</v>
      </c>
      <c r="Z20" s="40">
        <f t="shared" si="8"/>
        <v>4.8203838405267874E-2</v>
      </c>
      <c r="AA20" s="40">
        <f t="shared" si="9"/>
        <v>6.4933822039775935E-2</v>
      </c>
      <c r="AB20" s="40">
        <f t="shared" si="10"/>
        <v>6.388917712972475E-2</v>
      </c>
      <c r="AC20" s="40">
        <f t="shared" si="11"/>
        <v>6.088331122722912E-2</v>
      </c>
      <c r="AD20" s="41">
        <f t="shared" si="12"/>
        <v>2.8322970114637247E-2</v>
      </c>
      <c r="AE20" s="56"/>
      <c r="AF20" s="55"/>
      <c r="AG20" s="7"/>
    </row>
    <row r="21" spans="1:33" s="2" customFormat="1" x14ac:dyDescent="0.2">
      <c r="A21" s="29">
        <v>1999</v>
      </c>
      <c r="B21" s="30">
        <f t="shared" ref="B21:M21" si="22">+B53+B76</f>
        <v>141637.274</v>
      </c>
      <c r="C21" s="30">
        <f t="shared" si="22"/>
        <v>135763.51200000002</v>
      </c>
      <c r="D21" s="30">
        <f t="shared" si="22"/>
        <v>154376.92700000003</v>
      </c>
      <c r="E21" s="30">
        <f t="shared" si="22"/>
        <v>126676.67200000001</v>
      </c>
      <c r="F21" s="30">
        <f t="shared" si="22"/>
        <v>132002.09299999999</v>
      </c>
      <c r="G21" s="30">
        <f t="shared" si="22"/>
        <v>135598.57999999999</v>
      </c>
      <c r="H21" s="30">
        <f t="shared" si="22"/>
        <v>140181.64199999999</v>
      </c>
      <c r="I21" s="30">
        <f t="shared" si="22"/>
        <v>130378.92300000001</v>
      </c>
      <c r="J21" s="30">
        <f t="shared" si="22"/>
        <v>122567.834</v>
      </c>
      <c r="K21" s="30">
        <f t="shared" si="22"/>
        <v>129080.231</v>
      </c>
      <c r="L21" s="30">
        <f t="shared" si="22"/>
        <v>134603.842</v>
      </c>
      <c r="M21" s="30">
        <f t="shared" si="22"/>
        <v>149746.00099999999</v>
      </c>
      <c r="N21" s="9">
        <f t="shared" si="0"/>
        <v>1632613.5309999997</v>
      </c>
      <c r="O21" s="31">
        <f t="shared" si="1"/>
        <v>8.7648540432691213E-2</v>
      </c>
      <c r="P21" s="7"/>
      <c r="Q21" s="29">
        <v>1999</v>
      </c>
      <c r="R21" s="40">
        <f t="shared" si="13"/>
        <v>0.10165891761017098</v>
      </c>
      <c r="S21" s="40">
        <f t="shared" si="14"/>
        <v>0.14827721134086591</v>
      </c>
      <c r="T21" s="40">
        <f t="shared" si="2"/>
        <v>0.19840888530050838</v>
      </c>
      <c r="U21" s="40">
        <f t="shared" si="3"/>
        <v>6.8805323445077615E-2</v>
      </c>
      <c r="V21" s="40">
        <f t="shared" si="4"/>
        <v>7.968506445928436E-2</v>
      </c>
      <c r="W21" s="40">
        <f t="shared" si="5"/>
        <v>7.633429245301171E-2</v>
      </c>
      <c r="X21" s="40">
        <f t="shared" si="6"/>
        <v>9.4575339414326276E-2</v>
      </c>
      <c r="Y21" s="40">
        <f t="shared" si="7"/>
        <v>5.3869487410961092E-2</v>
      </c>
      <c r="Z21" s="40">
        <f t="shared" si="8"/>
        <v>4.9095507398697613E-2</v>
      </c>
      <c r="AA21" s="40">
        <f t="shared" si="9"/>
        <v>3.8041816267232909E-2</v>
      </c>
      <c r="AB21" s="40">
        <f t="shared" si="10"/>
        <v>6.8149042755484279E-2</v>
      </c>
      <c r="AC21" s="40">
        <f t="shared" si="11"/>
        <v>7.2018754350382519E-2</v>
      </c>
      <c r="AD21" s="41">
        <f t="shared" si="12"/>
        <v>8.7648540432691213E-2</v>
      </c>
      <c r="AE21" s="56"/>
      <c r="AF21" s="55"/>
      <c r="AG21" s="7"/>
    </row>
    <row r="22" spans="1:33" s="2" customFormat="1" x14ac:dyDescent="0.2">
      <c r="A22" s="29">
        <v>2000</v>
      </c>
      <c r="B22" s="30">
        <f t="shared" ref="B22:M22" si="23">+B54+B77</f>
        <v>159862.93299999999</v>
      </c>
      <c r="C22" s="30">
        <f t="shared" si="23"/>
        <v>144147.617</v>
      </c>
      <c r="D22" s="30">
        <f t="shared" si="23"/>
        <v>142250.519</v>
      </c>
      <c r="E22" s="30">
        <f t="shared" si="23"/>
        <v>128886.98700000001</v>
      </c>
      <c r="F22" s="30">
        <f t="shared" si="23"/>
        <v>133634.87899999999</v>
      </c>
      <c r="G22" s="30">
        <f t="shared" si="23"/>
        <v>136397.44699999999</v>
      </c>
      <c r="H22" s="30">
        <f t="shared" si="23"/>
        <v>146412.91797499999</v>
      </c>
      <c r="I22" s="30">
        <f t="shared" si="23"/>
        <v>135016.44600000003</v>
      </c>
      <c r="J22" s="30">
        <f t="shared" si="23"/>
        <v>125269.102</v>
      </c>
      <c r="K22" s="30">
        <f t="shared" si="23"/>
        <v>129726.701</v>
      </c>
      <c r="L22" s="30">
        <f t="shared" si="23"/>
        <v>130292.204</v>
      </c>
      <c r="M22" s="30">
        <f t="shared" si="23"/>
        <v>152127.359</v>
      </c>
      <c r="N22" s="9">
        <f t="shared" si="0"/>
        <v>1664025.111975</v>
      </c>
      <c r="O22" s="31">
        <f t="shared" si="1"/>
        <v>1.9240059192551451E-2</v>
      </c>
      <c r="P22" s="7"/>
      <c r="Q22" s="29">
        <v>2000</v>
      </c>
      <c r="R22" s="40">
        <f t="shared" si="13"/>
        <v>0.12867840848165413</v>
      </c>
      <c r="S22" s="40">
        <f t="shared" si="14"/>
        <v>6.1755215937548735E-2</v>
      </c>
      <c r="T22" s="40">
        <f t="shared" si="2"/>
        <v>-7.8550650253583654E-2</v>
      </c>
      <c r="U22" s="40">
        <f t="shared" si="3"/>
        <v>1.7448477017141695E-2</v>
      </c>
      <c r="V22" s="40">
        <f t="shared" si="4"/>
        <v>1.2369394779217613E-2</v>
      </c>
      <c r="W22" s="40">
        <f t="shared" si="5"/>
        <v>5.891411252241685E-3</v>
      </c>
      <c r="X22" s="40">
        <f t="shared" si="6"/>
        <v>4.445144090265396E-2</v>
      </c>
      <c r="Y22" s="40">
        <f t="shared" si="7"/>
        <v>3.5569575919874863E-2</v>
      </c>
      <c r="Z22" s="40">
        <f t="shared" si="8"/>
        <v>2.2038963338456341E-2</v>
      </c>
      <c r="AA22" s="40">
        <f t="shared" si="9"/>
        <v>5.0082804701518935E-3</v>
      </c>
      <c r="AB22" s="40">
        <f t="shared" si="10"/>
        <v>-3.2032057450484985E-2</v>
      </c>
      <c r="AC22" s="40">
        <f t="shared" si="11"/>
        <v>1.5902648378570028E-2</v>
      </c>
      <c r="AD22" s="41">
        <f t="shared" si="12"/>
        <v>1.9240059192551451E-2</v>
      </c>
      <c r="AE22" s="56"/>
      <c r="AF22" s="55"/>
      <c r="AG22" s="7"/>
    </row>
    <row r="23" spans="1:33" s="2" customFormat="1" x14ac:dyDescent="0.2">
      <c r="A23" s="29">
        <v>2001</v>
      </c>
      <c r="B23" s="30">
        <f t="shared" ref="B23:M23" si="24">+B55+B78</f>
        <v>161837.079</v>
      </c>
      <c r="C23" s="30">
        <f t="shared" si="24"/>
        <v>153327.77799999999</v>
      </c>
      <c r="D23" s="30">
        <f t="shared" si="24"/>
        <v>163737.33500000002</v>
      </c>
      <c r="E23" s="30">
        <f t="shared" si="24"/>
        <v>135230.78199999998</v>
      </c>
      <c r="F23" s="30">
        <f t="shared" si="24"/>
        <v>143791.65700000001</v>
      </c>
      <c r="G23" s="30">
        <f t="shared" si="24"/>
        <v>141871.63</v>
      </c>
      <c r="H23" s="30">
        <f t="shared" si="24"/>
        <v>145383.88800000001</v>
      </c>
      <c r="I23" s="30">
        <f t="shared" si="24"/>
        <v>136649.28899999999</v>
      </c>
      <c r="J23" s="30">
        <f t="shared" si="24"/>
        <v>128878.323</v>
      </c>
      <c r="K23" s="30">
        <f t="shared" si="24"/>
        <v>134124.64099999997</v>
      </c>
      <c r="L23" s="30">
        <f t="shared" si="24"/>
        <v>135848.125</v>
      </c>
      <c r="M23" s="30">
        <f t="shared" si="24"/>
        <v>149218.26199999999</v>
      </c>
      <c r="N23" s="10">
        <f t="shared" si="0"/>
        <v>1729898.7890000003</v>
      </c>
      <c r="O23" s="31">
        <f t="shared" si="1"/>
        <v>3.9586948869308802E-2</v>
      </c>
      <c r="P23" s="7"/>
      <c r="Q23" s="29">
        <v>2001</v>
      </c>
      <c r="R23" s="40">
        <f t="shared" si="13"/>
        <v>1.2348991495107819E-2</v>
      </c>
      <c r="S23" s="40">
        <f t="shared" si="14"/>
        <v>6.3685832558716404E-2</v>
      </c>
      <c r="T23" s="40">
        <f t="shared" si="2"/>
        <v>0.15104912200706999</v>
      </c>
      <c r="U23" s="40">
        <f t="shared" si="3"/>
        <v>4.9219825427372133E-2</v>
      </c>
      <c r="V23" s="40">
        <f t="shared" si="4"/>
        <v>7.6003945047909305E-2</v>
      </c>
      <c r="W23" s="40">
        <f t="shared" si="5"/>
        <v>4.01340576411231E-2</v>
      </c>
      <c r="X23" s="40">
        <f t="shared" si="6"/>
        <v>-7.0282731143688215E-3</v>
      </c>
      <c r="Y23" s="40">
        <f t="shared" si="7"/>
        <v>1.2093660056790245E-2</v>
      </c>
      <c r="Z23" s="40">
        <f t="shared" si="8"/>
        <v>2.8811741621649123E-2</v>
      </c>
      <c r="AA23" s="40">
        <f t="shared" si="9"/>
        <v>3.3901578981800906E-2</v>
      </c>
      <c r="AB23" s="40">
        <f t="shared" si="10"/>
        <v>4.2642006424267631E-2</v>
      </c>
      <c r="AC23" s="42">
        <f t="shared" si="11"/>
        <v>-1.9122773307331364E-2</v>
      </c>
      <c r="AD23" s="43">
        <f t="shared" si="12"/>
        <v>3.9586948869308802E-2</v>
      </c>
      <c r="AE23" s="56"/>
      <c r="AF23" s="55"/>
      <c r="AG23" s="7"/>
    </row>
    <row r="24" spans="1:33" s="2" customFormat="1" x14ac:dyDescent="0.2">
      <c r="A24" s="29">
        <v>2002</v>
      </c>
      <c r="B24" s="30">
        <f t="shared" ref="B24:M24" si="25">+B56+B79</f>
        <v>153632.791</v>
      </c>
      <c r="C24" s="30">
        <f t="shared" si="25"/>
        <v>134302.769</v>
      </c>
      <c r="D24" s="30">
        <f t="shared" si="25"/>
        <v>154719.87599999999</v>
      </c>
      <c r="E24" s="30">
        <f t="shared" si="25"/>
        <v>132677.584</v>
      </c>
      <c r="F24" s="30">
        <f t="shared" si="25"/>
        <v>141479.87400000001</v>
      </c>
      <c r="G24" s="30">
        <f t="shared" si="25"/>
        <v>142348.908</v>
      </c>
      <c r="H24" s="30">
        <f t="shared" si="25"/>
        <v>148359.53</v>
      </c>
      <c r="I24" s="30">
        <f t="shared" si="25"/>
        <v>140597.72500000001</v>
      </c>
      <c r="J24" s="30">
        <f t="shared" si="25"/>
        <v>129101.106</v>
      </c>
      <c r="K24" s="30">
        <f t="shared" si="25"/>
        <v>138414.57499749999</v>
      </c>
      <c r="L24" s="30">
        <f t="shared" si="25"/>
        <v>140276.84899999999</v>
      </c>
      <c r="M24" s="30">
        <f t="shared" si="25"/>
        <v>150014.745</v>
      </c>
      <c r="N24" s="10">
        <f t="shared" si="0"/>
        <v>1705926.3319975003</v>
      </c>
      <c r="O24" s="31">
        <f t="shared" si="1"/>
        <v>-1.3857722286954033E-2</v>
      </c>
      <c r="P24" s="7"/>
      <c r="Q24" s="29">
        <v>2002</v>
      </c>
      <c r="R24" s="40">
        <f t="shared" si="13"/>
        <v>-5.069473603141339E-2</v>
      </c>
      <c r="S24" s="40">
        <f t="shared" si="14"/>
        <v>-0.12408064114775075</v>
      </c>
      <c r="T24" s="40">
        <f t="shared" si="2"/>
        <v>-5.5072711425283805E-2</v>
      </c>
      <c r="U24" s="40">
        <f t="shared" si="3"/>
        <v>-1.8880301971484381E-2</v>
      </c>
      <c r="V24" s="40">
        <f t="shared" si="4"/>
        <v>-1.6077309687028585E-2</v>
      </c>
      <c r="W24" s="40">
        <f t="shared" si="5"/>
        <v>3.3641539185811364E-3</v>
      </c>
      <c r="X24" s="40">
        <f t="shared" si="6"/>
        <v>2.0467481238361174E-2</v>
      </c>
      <c r="Y24" s="40">
        <f t="shared" si="7"/>
        <v>2.8894669184850397E-2</v>
      </c>
      <c r="Z24" s="40">
        <f t="shared" si="8"/>
        <v>1.7286305005690394E-3</v>
      </c>
      <c r="AA24" s="40">
        <f t="shared" si="9"/>
        <v>3.1984682050332669E-2</v>
      </c>
      <c r="AB24" s="40">
        <f t="shared" si="10"/>
        <v>3.2600553007264388E-2</v>
      </c>
      <c r="AC24" s="42">
        <f t="shared" si="11"/>
        <v>5.3377045766691555E-3</v>
      </c>
      <c r="AD24" s="43">
        <f t="shared" si="12"/>
        <v>-1.3857722286954033E-2</v>
      </c>
      <c r="AE24" s="56"/>
      <c r="AF24" s="55"/>
      <c r="AG24" s="7"/>
    </row>
    <row r="25" spans="1:33" s="2" customFormat="1" x14ac:dyDescent="0.2">
      <c r="A25" s="29">
        <v>2003</v>
      </c>
      <c r="B25" s="30" t="e">
        <f t="shared" ref="B25:M25" si="26">+B57+B80</f>
        <v>#REF!</v>
      </c>
      <c r="C25" s="30" t="e">
        <f t="shared" si="26"/>
        <v>#REF!</v>
      </c>
      <c r="D25" s="30" t="e">
        <f t="shared" si="26"/>
        <v>#REF!</v>
      </c>
      <c r="E25" s="30" t="e">
        <f t="shared" si="26"/>
        <v>#REF!</v>
      </c>
      <c r="F25" s="30" t="e">
        <f t="shared" si="26"/>
        <v>#REF!</v>
      </c>
      <c r="G25" s="30" t="e">
        <f t="shared" si="26"/>
        <v>#REF!</v>
      </c>
      <c r="H25" s="30" t="e">
        <f t="shared" si="26"/>
        <v>#REF!</v>
      </c>
      <c r="I25" s="30" t="e">
        <f t="shared" si="26"/>
        <v>#REF!</v>
      </c>
      <c r="J25" s="30" t="e">
        <f t="shared" si="26"/>
        <v>#REF!</v>
      </c>
      <c r="K25" s="30" t="e">
        <f t="shared" si="26"/>
        <v>#REF!</v>
      </c>
      <c r="L25" s="30" t="e">
        <f t="shared" si="26"/>
        <v>#REF!</v>
      </c>
      <c r="M25" s="30" t="e">
        <f t="shared" si="26"/>
        <v>#REF!</v>
      </c>
      <c r="N25" s="10" t="e">
        <f t="shared" si="0"/>
        <v>#REF!</v>
      </c>
      <c r="O25" s="31" t="e">
        <f t="shared" si="1"/>
        <v>#REF!</v>
      </c>
      <c r="P25" s="7"/>
      <c r="Q25" s="29">
        <v>2003</v>
      </c>
      <c r="R25" s="40" t="e">
        <f t="shared" ref="R25:S27" si="27">+B25/B24-1</f>
        <v>#REF!</v>
      </c>
      <c r="S25" s="40" t="e">
        <f t="shared" si="27"/>
        <v>#REF!</v>
      </c>
      <c r="T25" s="40" t="e">
        <f t="shared" si="2"/>
        <v>#REF!</v>
      </c>
      <c r="U25" s="40" t="e">
        <f t="shared" si="3"/>
        <v>#REF!</v>
      </c>
      <c r="V25" s="40" t="e">
        <f t="shared" si="4"/>
        <v>#REF!</v>
      </c>
      <c r="W25" s="40" t="e">
        <f t="shared" ref="W25:X28" si="28">+G25/G24-1</f>
        <v>#REF!</v>
      </c>
      <c r="X25" s="40" t="e">
        <f t="shared" si="28"/>
        <v>#REF!</v>
      </c>
      <c r="Y25" s="40" t="e">
        <f t="shared" si="7"/>
        <v>#REF!</v>
      </c>
      <c r="Z25" s="40" t="e">
        <f t="shared" si="8"/>
        <v>#REF!</v>
      </c>
      <c r="AA25" s="40" t="e">
        <f t="shared" si="9"/>
        <v>#REF!</v>
      </c>
      <c r="AB25" s="40" t="e">
        <f t="shared" si="9"/>
        <v>#REF!</v>
      </c>
      <c r="AC25" s="42" t="e">
        <f t="shared" si="11"/>
        <v>#REF!</v>
      </c>
      <c r="AD25" s="43" t="e">
        <f t="shared" si="12"/>
        <v>#REF!</v>
      </c>
      <c r="AE25" s="56"/>
      <c r="AF25" s="55"/>
      <c r="AG25" s="7"/>
    </row>
    <row r="26" spans="1:33" s="2" customFormat="1" x14ac:dyDescent="0.2">
      <c r="A26" s="29">
        <v>2004</v>
      </c>
      <c r="B26" s="30" t="e">
        <f t="shared" ref="B26:M26" si="29">+B58+B81</f>
        <v>#REF!</v>
      </c>
      <c r="C26" s="30" t="e">
        <f t="shared" si="29"/>
        <v>#REF!</v>
      </c>
      <c r="D26" s="30" t="e">
        <f t="shared" si="29"/>
        <v>#REF!</v>
      </c>
      <c r="E26" s="30" t="e">
        <f t="shared" si="29"/>
        <v>#REF!</v>
      </c>
      <c r="F26" s="30" t="e">
        <f t="shared" si="29"/>
        <v>#REF!</v>
      </c>
      <c r="G26" s="30" t="e">
        <f t="shared" si="29"/>
        <v>#REF!</v>
      </c>
      <c r="H26" s="30" t="e">
        <f t="shared" si="29"/>
        <v>#REF!</v>
      </c>
      <c r="I26" s="30" t="e">
        <f t="shared" si="29"/>
        <v>#REF!</v>
      </c>
      <c r="J26" s="30" t="e">
        <f t="shared" si="29"/>
        <v>#REF!</v>
      </c>
      <c r="K26" s="30" t="e">
        <f t="shared" si="29"/>
        <v>#REF!</v>
      </c>
      <c r="L26" s="30" t="e">
        <f t="shared" si="29"/>
        <v>#REF!</v>
      </c>
      <c r="M26" s="30" t="e">
        <f t="shared" si="29"/>
        <v>#REF!</v>
      </c>
      <c r="N26" s="10" t="e">
        <f t="shared" ref="N26:N33" si="30">SUM(B26:M26)</f>
        <v>#REF!</v>
      </c>
      <c r="O26" s="31" t="e">
        <f t="shared" si="1"/>
        <v>#REF!</v>
      </c>
      <c r="P26" s="7"/>
      <c r="Q26" s="29">
        <v>2004</v>
      </c>
      <c r="R26" s="40" t="e">
        <f t="shared" si="27"/>
        <v>#REF!</v>
      </c>
      <c r="S26" s="40" t="e">
        <f t="shared" si="27"/>
        <v>#REF!</v>
      </c>
      <c r="T26" s="40" t="e">
        <f t="shared" ref="T26:V28" si="31">+D26/D25-1</f>
        <v>#REF!</v>
      </c>
      <c r="U26" s="40" t="e">
        <f t="shared" si="31"/>
        <v>#REF!</v>
      </c>
      <c r="V26" s="40" t="e">
        <f t="shared" si="31"/>
        <v>#REF!</v>
      </c>
      <c r="W26" s="40" t="e">
        <f t="shared" si="28"/>
        <v>#REF!</v>
      </c>
      <c r="X26" s="40" t="e">
        <f t="shared" si="28"/>
        <v>#REF!</v>
      </c>
      <c r="Y26" s="40" t="e">
        <f t="shared" ref="Y26:AD28" si="32">+I26/I25-1</f>
        <v>#REF!</v>
      </c>
      <c r="Z26" s="40" t="e">
        <f t="shared" si="32"/>
        <v>#REF!</v>
      </c>
      <c r="AA26" s="40" t="e">
        <f t="shared" si="32"/>
        <v>#REF!</v>
      </c>
      <c r="AB26" s="40" t="e">
        <f t="shared" si="32"/>
        <v>#REF!</v>
      </c>
      <c r="AC26" s="40" t="e">
        <f t="shared" si="32"/>
        <v>#REF!</v>
      </c>
      <c r="AD26" s="40" t="e">
        <f t="shared" si="32"/>
        <v>#REF!</v>
      </c>
      <c r="AE26" s="56"/>
      <c r="AF26" s="55"/>
      <c r="AG26" s="7"/>
    </row>
    <row r="27" spans="1:33" s="2" customFormat="1" x14ac:dyDescent="0.2">
      <c r="A27" s="29">
        <v>2005</v>
      </c>
      <c r="B27" s="30" t="e">
        <f t="shared" ref="B27:M27" si="33">+B59+B82</f>
        <v>#REF!</v>
      </c>
      <c r="C27" s="30" t="e">
        <f t="shared" si="33"/>
        <v>#REF!</v>
      </c>
      <c r="D27" s="30" t="e">
        <f t="shared" si="33"/>
        <v>#REF!</v>
      </c>
      <c r="E27" s="30" t="e">
        <f t="shared" si="33"/>
        <v>#REF!</v>
      </c>
      <c r="F27" s="30" t="e">
        <f t="shared" si="33"/>
        <v>#REF!</v>
      </c>
      <c r="G27" s="30" t="e">
        <f t="shared" si="33"/>
        <v>#REF!</v>
      </c>
      <c r="H27" s="30" t="e">
        <f t="shared" si="33"/>
        <v>#REF!</v>
      </c>
      <c r="I27" s="30" t="e">
        <f t="shared" si="33"/>
        <v>#REF!</v>
      </c>
      <c r="J27" s="30" t="e">
        <f t="shared" si="33"/>
        <v>#REF!</v>
      </c>
      <c r="K27" s="30" t="e">
        <f t="shared" si="33"/>
        <v>#REF!</v>
      </c>
      <c r="L27" s="30" t="e">
        <f t="shared" si="33"/>
        <v>#REF!</v>
      </c>
      <c r="M27" s="30" t="e">
        <f t="shared" si="33"/>
        <v>#REF!</v>
      </c>
      <c r="N27" s="10" t="e">
        <f t="shared" si="30"/>
        <v>#REF!</v>
      </c>
      <c r="O27" s="31" t="e">
        <f t="shared" si="1"/>
        <v>#REF!</v>
      </c>
      <c r="P27" s="7"/>
      <c r="Q27" s="29">
        <v>2005</v>
      </c>
      <c r="R27" s="40" t="e">
        <f t="shared" si="27"/>
        <v>#REF!</v>
      </c>
      <c r="S27" s="40" t="e">
        <f t="shared" si="27"/>
        <v>#REF!</v>
      </c>
      <c r="T27" s="40" t="e">
        <f t="shared" si="31"/>
        <v>#REF!</v>
      </c>
      <c r="U27" s="40" t="e">
        <f t="shared" si="31"/>
        <v>#REF!</v>
      </c>
      <c r="V27" s="40" t="e">
        <f t="shared" si="31"/>
        <v>#REF!</v>
      </c>
      <c r="W27" s="40" t="e">
        <f t="shared" si="28"/>
        <v>#REF!</v>
      </c>
      <c r="X27" s="40" t="e">
        <f t="shared" si="28"/>
        <v>#REF!</v>
      </c>
      <c r="Y27" s="40" t="e">
        <f t="shared" si="32"/>
        <v>#REF!</v>
      </c>
      <c r="Z27" s="40" t="e">
        <f t="shared" si="32"/>
        <v>#REF!</v>
      </c>
      <c r="AA27" s="40" t="e">
        <f t="shared" si="32"/>
        <v>#REF!</v>
      </c>
      <c r="AB27" s="40" t="e">
        <f t="shared" ref="AB27:AD29" si="34">+L27/L26-1</f>
        <v>#REF!</v>
      </c>
      <c r="AC27" s="40" t="e">
        <f t="shared" si="34"/>
        <v>#REF!</v>
      </c>
      <c r="AD27" s="40" t="e">
        <f t="shared" si="34"/>
        <v>#REF!</v>
      </c>
      <c r="AE27" s="56"/>
      <c r="AF27" s="55"/>
      <c r="AG27" s="7"/>
    </row>
    <row r="28" spans="1:33" s="72" customFormat="1" x14ac:dyDescent="0.2">
      <c r="A28" s="29">
        <v>2006</v>
      </c>
      <c r="B28" s="10" t="e">
        <f t="shared" ref="B28:M28" si="35">+B60+B83</f>
        <v>#REF!</v>
      </c>
      <c r="C28" s="10" t="e">
        <f t="shared" si="35"/>
        <v>#REF!</v>
      </c>
      <c r="D28" s="10" t="e">
        <f t="shared" si="35"/>
        <v>#REF!</v>
      </c>
      <c r="E28" s="10" t="e">
        <f t="shared" si="35"/>
        <v>#REF!</v>
      </c>
      <c r="F28" s="10" t="e">
        <f t="shared" si="35"/>
        <v>#REF!</v>
      </c>
      <c r="G28" s="10" t="e">
        <f t="shared" si="35"/>
        <v>#REF!</v>
      </c>
      <c r="H28" s="10" t="e">
        <f t="shared" si="35"/>
        <v>#REF!</v>
      </c>
      <c r="I28" s="10" t="e">
        <f t="shared" si="35"/>
        <v>#REF!</v>
      </c>
      <c r="J28" s="10" t="e">
        <f t="shared" si="35"/>
        <v>#REF!</v>
      </c>
      <c r="K28" s="10" t="e">
        <f t="shared" si="35"/>
        <v>#REF!</v>
      </c>
      <c r="L28" s="10" t="e">
        <f t="shared" si="35"/>
        <v>#REF!</v>
      </c>
      <c r="M28" s="10" t="e">
        <f t="shared" si="35"/>
        <v>#REF!</v>
      </c>
      <c r="N28" s="10" t="e">
        <f t="shared" si="30"/>
        <v>#REF!</v>
      </c>
      <c r="O28" s="31" t="e">
        <f t="shared" si="1"/>
        <v>#REF!</v>
      </c>
      <c r="P28" s="29"/>
      <c r="Q28" s="29">
        <v>2006</v>
      </c>
      <c r="R28" s="43" t="e">
        <f t="shared" ref="R28:S32" si="36">+B28/B27-1</f>
        <v>#REF!</v>
      </c>
      <c r="S28" s="43" t="e">
        <f t="shared" si="36"/>
        <v>#REF!</v>
      </c>
      <c r="T28" s="43" t="e">
        <f t="shared" si="31"/>
        <v>#REF!</v>
      </c>
      <c r="U28" s="43" t="e">
        <f t="shared" si="31"/>
        <v>#REF!</v>
      </c>
      <c r="V28" s="43" t="e">
        <f t="shared" si="31"/>
        <v>#REF!</v>
      </c>
      <c r="W28" s="43" t="e">
        <f t="shared" si="28"/>
        <v>#REF!</v>
      </c>
      <c r="X28" s="43" t="e">
        <f t="shared" si="28"/>
        <v>#REF!</v>
      </c>
      <c r="Y28" s="43" t="e">
        <f t="shared" si="32"/>
        <v>#REF!</v>
      </c>
      <c r="Z28" s="43" t="e">
        <f t="shared" si="32"/>
        <v>#REF!</v>
      </c>
      <c r="AA28" s="43" t="e">
        <f t="shared" si="32"/>
        <v>#REF!</v>
      </c>
      <c r="AB28" s="43" t="e">
        <f t="shared" si="34"/>
        <v>#REF!</v>
      </c>
      <c r="AC28" s="43" t="e">
        <f t="shared" si="34"/>
        <v>#REF!</v>
      </c>
      <c r="AD28" s="40" t="e">
        <f t="shared" si="34"/>
        <v>#REF!</v>
      </c>
      <c r="AE28" s="81"/>
      <c r="AF28" s="80"/>
      <c r="AG28" s="29"/>
    </row>
    <row r="29" spans="1:33" s="2" customFormat="1" x14ac:dyDescent="0.2">
      <c r="A29" s="29">
        <v>2007</v>
      </c>
      <c r="B29" s="30" t="e">
        <f t="shared" ref="B29:M29" si="37">+B61+B84</f>
        <v>#REF!</v>
      </c>
      <c r="C29" s="30" t="e">
        <f t="shared" si="37"/>
        <v>#REF!</v>
      </c>
      <c r="D29" s="30" t="e">
        <f t="shared" si="37"/>
        <v>#REF!</v>
      </c>
      <c r="E29" s="30" t="e">
        <f t="shared" si="37"/>
        <v>#REF!</v>
      </c>
      <c r="F29" s="30" t="e">
        <f t="shared" si="37"/>
        <v>#REF!</v>
      </c>
      <c r="G29" s="30" t="e">
        <f t="shared" si="37"/>
        <v>#REF!</v>
      </c>
      <c r="H29" s="30" t="e">
        <f t="shared" si="37"/>
        <v>#REF!</v>
      </c>
      <c r="I29" s="30" t="e">
        <f t="shared" si="37"/>
        <v>#REF!</v>
      </c>
      <c r="J29" s="30" t="e">
        <f t="shared" si="37"/>
        <v>#REF!</v>
      </c>
      <c r="K29" s="30" t="e">
        <f t="shared" si="37"/>
        <v>#REF!</v>
      </c>
      <c r="L29" s="30" t="e">
        <f t="shared" si="37"/>
        <v>#REF!</v>
      </c>
      <c r="M29" s="30" t="e">
        <f t="shared" si="37"/>
        <v>#REF!</v>
      </c>
      <c r="N29" s="10" t="e">
        <f t="shared" si="30"/>
        <v>#REF!</v>
      </c>
      <c r="O29" s="31" t="e">
        <f t="shared" si="1"/>
        <v>#REF!</v>
      </c>
      <c r="P29" s="7"/>
      <c r="Q29" s="29">
        <v>2007</v>
      </c>
      <c r="R29" s="40" t="e">
        <f t="shared" si="36"/>
        <v>#REF!</v>
      </c>
      <c r="S29" s="40" t="e">
        <f t="shared" si="36"/>
        <v>#REF!</v>
      </c>
      <c r="T29" s="40" t="e">
        <f t="shared" ref="T29:AA29" si="38">+D29/D28-1</f>
        <v>#REF!</v>
      </c>
      <c r="U29" s="40" t="e">
        <f t="shared" si="38"/>
        <v>#REF!</v>
      </c>
      <c r="V29" s="40" t="e">
        <f t="shared" si="38"/>
        <v>#REF!</v>
      </c>
      <c r="W29" s="40" t="e">
        <f t="shared" si="38"/>
        <v>#REF!</v>
      </c>
      <c r="X29" s="40" t="e">
        <f t="shared" si="38"/>
        <v>#REF!</v>
      </c>
      <c r="Y29" s="40" t="e">
        <f t="shared" si="38"/>
        <v>#REF!</v>
      </c>
      <c r="Z29" s="40" t="e">
        <f t="shared" si="38"/>
        <v>#REF!</v>
      </c>
      <c r="AA29" s="40" t="e">
        <f t="shared" si="38"/>
        <v>#REF!</v>
      </c>
      <c r="AB29" s="40" t="e">
        <f t="shared" si="34"/>
        <v>#REF!</v>
      </c>
      <c r="AC29" s="40" t="e">
        <f t="shared" si="34"/>
        <v>#REF!</v>
      </c>
      <c r="AD29" s="40" t="e">
        <f t="shared" si="34"/>
        <v>#REF!</v>
      </c>
      <c r="AE29" s="56"/>
      <c r="AF29" s="55"/>
      <c r="AG29" s="7"/>
    </row>
    <row r="30" spans="1:33" s="2" customFormat="1" x14ac:dyDescent="0.2">
      <c r="A30" s="29">
        <v>2008</v>
      </c>
      <c r="B30" s="30" t="e">
        <f t="shared" ref="B30:M30" si="39">+B62+B85</f>
        <v>#REF!</v>
      </c>
      <c r="C30" s="30" t="e">
        <f t="shared" si="39"/>
        <v>#REF!</v>
      </c>
      <c r="D30" s="30" t="e">
        <f t="shared" si="39"/>
        <v>#REF!</v>
      </c>
      <c r="E30" s="30" t="e">
        <f t="shared" si="39"/>
        <v>#REF!</v>
      </c>
      <c r="F30" s="30" t="e">
        <f t="shared" si="39"/>
        <v>#REF!</v>
      </c>
      <c r="G30" s="30" t="e">
        <f t="shared" si="39"/>
        <v>#REF!</v>
      </c>
      <c r="H30" s="30" t="e">
        <f t="shared" si="39"/>
        <v>#REF!</v>
      </c>
      <c r="I30" s="30" t="e">
        <f t="shared" si="39"/>
        <v>#REF!</v>
      </c>
      <c r="J30" s="30" t="e">
        <f t="shared" si="39"/>
        <v>#REF!</v>
      </c>
      <c r="K30" s="30" t="e">
        <f t="shared" si="39"/>
        <v>#REF!</v>
      </c>
      <c r="L30" s="30" t="e">
        <f t="shared" si="39"/>
        <v>#REF!</v>
      </c>
      <c r="M30" s="30" t="e">
        <f t="shared" si="39"/>
        <v>#REF!</v>
      </c>
      <c r="N30" s="10" t="e">
        <f t="shared" si="30"/>
        <v>#REF!</v>
      </c>
      <c r="O30" s="31" t="e">
        <f t="shared" si="1"/>
        <v>#REF!</v>
      </c>
      <c r="P30" s="7"/>
      <c r="Q30" s="29">
        <v>2008</v>
      </c>
      <c r="R30" s="40" t="e">
        <f t="shared" si="36"/>
        <v>#REF!</v>
      </c>
      <c r="S30" s="40" t="e">
        <f t="shared" si="36"/>
        <v>#REF!</v>
      </c>
      <c r="T30" s="40" t="e">
        <f t="shared" ref="T30:AD32" si="40">+D30/D29-1</f>
        <v>#REF!</v>
      </c>
      <c r="U30" s="40" t="e">
        <f t="shared" si="40"/>
        <v>#REF!</v>
      </c>
      <c r="V30" s="40" t="e">
        <f t="shared" si="40"/>
        <v>#REF!</v>
      </c>
      <c r="W30" s="40" t="e">
        <f t="shared" si="40"/>
        <v>#REF!</v>
      </c>
      <c r="X30" s="40" t="e">
        <f t="shared" si="40"/>
        <v>#REF!</v>
      </c>
      <c r="Y30" s="40" t="e">
        <f t="shared" si="40"/>
        <v>#REF!</v>
      </c>
      <c r="Z30" s="40" t="e">
        <f t="shared" si="40"/>
        <v>#REF!</v>
      </c>
      <c r="AA30" s="40" t="e">
        <f t="shared" si="40"/>
        <v>#REF!</v>
      </c>
      <c r="AB30" s="40" t="e">
        <f t="shared" si="40"/>
        <v>#REF!</v>
      </c>
      <c r="AC30" s="40" t="e">
        <f t="shared" si="40"/>
        <v>#REF!</v>
      </c>
      <c r="AD30" s="40" t="e">
        <f t="shared" si="40"/>
        <v>#REF!</v>
      </c>
      <c r="AE30" s="56"/>
      <c r="AF30" s="55"/>
      <c r="AG30" s="7"/>
    </row>
    <row r="31" spans="1:33" s="72" customFormat="1" x14ac:dyDescent="0.2">
      <c r="A31" s="29">
        <v>2009</v>
      </c>
      <c r="B31" s="10" t="e">
        <f t="shared" ref="B31:M31" si="41">+B63+B86</f>
        <v>#REF!</v>
      </c>
      <c r="C31" s="10" t="e">
        <f t="shared" si="41"/>
        <v>#REF!</v>
      </c>
      <c r="D31" s="10" t="e">
        <f t="shared" si="41"/>
        <v>#REF!</v>
      </c>
      <c r="E31" s="10" t="e">
        <f t="shared" si="41"/>
        <v>#REF!</v>
      </c>
      <c r="F31" s="10" t="e">
        <f t="shared" si="41"/>
        <v>#REF!</v>
      </c>
      <c r="G31" s="10" t="e">
        <f t="shared" si="41"/>
        <v>#REF!</v>
      </c>
      <c r="H31" s="10" t="e">
        <f t="shared" si="41"/>
        <v>#REF!</v>
      </c>
      <c r="I31" s="10" t="e">
        <f t="shared" si="41"/>
        <v>#REF!</v>
      </c>
      <c r="J31" s="10" t="e">
        <f t="shared" si="41"/>
        <v>#REF!</v>
      </c>
      <c r="K31" s="10" t="e">
        <f t="shared" si="41"/>
        <v>#REF!</v>
      </c>
      <c r="L31" s="10" t="e">
        <f t="shared" si="41"/>
        <v>#REF!</v>
      </c>
      <c r="M31" s="10" t="e">
        <f t="shared" si="41"/>
        <v>#REF!</v>
      </c>
      <c r="N31" s="10" t="e">
        <f t="shared" si="30"/>
        <v>#REF!</v>
      </c>
      <c r="O31" s="31" t="e">
        <f t="shared" si="1"/>
        <v>#REF!</v>
      </c>
      <c r="P31" s="29"/>
      <c r="Q31" s="29">
        <v>2009</v>
      </c>
      <c r="R31" s="43" t="e">
        <f t="shared" si="36"/>
        <v>#REF!</v>
      </c>
      <c r="S31" s="43" t="e">
        <f t="shared" si="36"/>
        <v>#REF!</v>
      </c>
      <c r="T31" s="43" t="e">
        <f t="shared" si="40"/>
        <v>#REF!</v>
      </c>
      <c r="U31" s="43" t="e">
        <f t="shared" si="40"/>
        <v>#REF!</v>
      </c>
      <c r="V31" s="43" t="e">
        <f t="shared" si="40"/>
        <v>#REF!</v>
      </c>
      <c r="W31" s="43" t="e">
        <f t="shared" si="40"/>
        <v>#REF!</v>
      </c>
      <c r="X31" s="43" t="e">
        <f t="shared" si="40"/>
        <v>#REF!</v>
      </c>
      <c r="Y31" s="43" t="e">
        <f t="shared" si="40"/>
        <v>#REF!</v>
      </c>
      <c r="Z31" s="43" t="e">
        <f t="shared" si="40"/>
        <v>#REF!</v>
      </c>
      <c r="AA31" s="43" t="e">
        <f t="shared" si="40"/>
        <v>#REF!</v>
      </c>
      <c r="AB31" s="43" t="e">
        <f t="shared" si="40"/>
        <v>#REF!</v>
      </c>
      <c r="AC31" s="43" t="e">
        <f t="shared" si="40"/>
        <v>#REF!</v>
      </c>
      <c r="AD31" s="40" t="e">
        <f t="shared" si="40"/>
        <v>#REF!</v>
      </c>
      <c r="AE31" s="81"/>
      <c r="AF31" s="80"/>
      <c r="AG31" s="29"/>
    </row>
    <row r="32" spans="1:33" s="72" customFormat="1" x14ac:dyDescent="0.2">
      <c r="A32" s="29">
        <v>2010</v>
      </c>
      <c r="B32" s="10" t="e">
        <f t="shared" ref="B32:M32" si="42">+B64+B87</f>
        <v>#REF!</v>
      </c>
      <c r="C32" s="10" t="e">
        <f t="shared" si="42"/>
        <v>#REF!</v>
      </c>
      <c r="D32" s="10" t="e">
        <f t="shared" si="42"/>
        <v>#REF!</v>
      </c>
      <c r="E32" s="10" t="e">
        <f t="shared" si="42"/>
        <v>#REF!</v>
      </c>
      <c r="F32" s="10" t="e">
        <f t="shared" si="42"/>
        <v>#REF!</v>
      </c>
      <c r="G32" s="10" t="e">
        <f t="shared" si="42"/>
        <v>#REF!</v>
      </c>
      <c r="H32" s="10" t="e">
        <f t="shared" si="42"/>
        <v>#REF!</v>
      </c>
      <c r="I32" s="10" t="e">
        <f t="shared" si="42"/>
        <v>#REF!</v>
      </c>
      <c r="J32" s="10" t="e">
        <f t="shared" si="42"/>
        <v>#REF!</v>
      </c>
      <c r="K32" s="10" t="e">
        <f t="shared" si="42"/>
        <v>#REF!</v>
      </c>
      <c r="L32" s="10" t="e">
        <f t="shared" si="42"/>
        <v>#REF!</v>
      </c>
      <c r="M32" s="10" t="e">
        <f t="shared" si="42"/>
        <v>#REF!</v>
      </c>
      <c r="N32" s="10" t="e">
        <f t="shared" si="30"/>
        <v>#REF!</v>
      </c>
      <c r="O32" s="31" t="e">
        <f t="shared" si="1"/>
        <v>#REF!</v>
      </c>
      <c r="P32" s="29"/>
      <c r="Q32" s="29">
        <v>2010</v>
      </c>
      <c r="R32" s="43" t="e">
        <f t="shared" si="36"/>
        <v>#REF!</v>
      </c>
      <c r="S32" s="43" t="e">
        <f t="shared" si="36"/>
        <v>#REF!</v>
      </c>
      <c r="T32" s="43" t="e">
        <f t="shared" si="40"/>
        <v>#REF!</v>
      </c>
      <c r="U32" s="43" t="e">
        <f t="shared" si="40"/>
        <v>#REF!</v>
      </c>
      <c r="V32" s="43" t="e">
        <f t="shared" si="40"/>
        <v>#REF!</v>
      </c>
      <c r="W32" s="43" t="e">
        <f t="shared" si="40"/>
        <v>#REF!</v>
      </c>
      <c r="X32" s="43" t="e">
        <f t="shared" si="40"/>
        <v>#REF!</v>
      </c>
      <c r="Y32" s="43" t="e">
        <f t="shared" si="40"/>
        <v>#REF!</v>
      </c>
      <c r="Z32" s="43" t="e">
        <f t="shared" si="40"/>
        <v>#REF!</v>
      </c>
      <c r="AA32" s="43" t="e">
        <f t="shared" si="40"/>
        <v>#REF!</v>
      </c>
      <c r="AB32" s="43" t="e">
        <f t="shared" si="40"/>
        <v>#REF!</v>
      </c>
      <c r="AC32" s="43" t="e">
        <f t="shared" si="40"/>
        <v>#REF!</v>
      </c>
      <c r="AD32" s="40" t="e">
        <f t="shared" si="40"/>
        <v>#REF!</v>
      </c>
      <c r="AE32" s="81"/>
      <c r="AF32" s="80"/>
      <c r="AG32" s="29"/>
    </row>
    <row r="33" spans="1:35" s="72" customFormat="1" ht="15" x14ac:dyDescent="0.25">
      <c r="A33" s="32">
        <v>2011</v>
      </c>
      <c r="B33" s="33"/>
      <c r="C33" s="33"/>
      <c r="D33" s="33"/>
      <c r="E33" s="33"/>
      <c r="F33" s="33"/>
      <c r="G33" s="33"/>
      <c r="H33" s="33"/>
      <c r="I33" s="33"/>
      <c r="J33" s="33"/>
      <c r="K33" s="33"/>
      <c r="L33" s="33"/>
      <c r="M33" s="33"/>
      <c r="N33" s="33">
        <f t="shared" si="30"/>
        <v>0</v>
      </c>
      <c r="O33" s="79"/>
      <c r="P33" s="29"/>
      <c r="Q33" s="32">
        <v>2011</v>
      </c>
      <c r="R33" s="44"/>
      <c r="S33" s="44"/>
      <c r="T33" s="44"/>
      <c r="U33" s="44"/>
      <c r="V33" s="44"/>
      <c r="W33" s="44"/>
      <c r="X33" s="44"/>
      <c r="Y33" s="44"/>
      <c r="Z33" s="44"/>
      <c r="AA33" s="44"/>
      <c r="AB33" s="44"/>
      <c r="AC33" s="44"/>
      <c r="AD33" s="44"/>
      <c r="AE33" s="81"/>
      <c r="AF33" s="80"/>
      <c r="AG33" s="29"/>
    </row>
    <row r="34" spans="1:35" s="2" customFormat="1" x14ac:dyDescent="0.2">
      <c r="A34" s="29"/>
      <c r="B34" s="10"/>
      <c r="C34" s="39"/>
      <c r="D34" s="39"/>
      <c r="E34" s="10"/>
      <c r="F34" s="10"/>
      <c r="G34" s="10"/>
      <c r="H34" s="10"/>
      <c r="I34" s="10"/>
      <c r="J34" s="10"/>
      <c r="K34" s="10"/>
      <c r="L34" s="10"/>
      <c r="M34" s="10"/>
      <c r="N34" s="10"/>
      <c r="O34" s="31"/>
      <c r="P34" s="7"/>
      <c r="Q34" s="29"/>
      <c r="R34" s="45"/>
      <c r="S34" s="39"/>
      <c r="T34" s="39"/>
      <c r="U34" s="45"/>
      <c r="V34" s="45"/>
      <c r="W34" s="45"/>
      <c r="X34" s="45"/>
      <c r="Y34" s="45"/>
      <c r="Z34" s="45"/>
      <c r="AA34" s="45"/>
      <c r="AB34" s="45"/>
      <c r="AC34" s="45"/>
      <c r="AD34" s="45"/>
      <c r="AF34" s="55"/>
      <c r="AG34" s="7"/>
    </row>
    <row r="35" spans="1:35" s="2" customFormat="1" ht="18.75" x14ac:dyDescent="0.3">
      <c r="A35" s="35" t="s">
        <v>37</v>
      </c>
      <c r="B35" s="7"/>
      <c r="C35" s="7"/>
      <c r="D35" s="7"/>
      <c r="E35" s="7"/>
      <c r="F35" s="7"/>
      <c r="G35" s="7"/>
      <c r="H35" s="7"/>
      <c r="I35" s="7"/>
      <c r="J35" s="7"/>
      <c r="K35" s="20"/>
      <c r="L35" s="20"/>
      <c r="M35" s="20"/>
      <c r="N35" s="7"/>
      <c r="O35" s="2" t="s">
        <v>25</v>
      </c>
      <c r="Q35" s="35" t="s">
        <v>0</v>
      </c>
      <c r="R35" s="46"/>
      <c r="S35" s="46"/>
      <c r="T35" s="46"/>
      <c r="U35" s="46"/>
      <c r="V35" s="46"/>
      <c r="W35" s="46"/>
      <c r="X35" s="46"/>
      <c r="Y35" s="46"/>
      <c r="Z35" s="46"/>
      <c r="AA35" s="46"/>
      <c r="AB35" s="46"/>
      <c r="AC35" s="46"/>
      <c r="AD35" s="46"/>
      <c r="AF35" s="55"/>
      <c r="AG35" s="7"/>
    </row>
    <row r="36" spans="1:35" s="2" customFormat="1" x14ac:dyDescent="0.2">
      <c r="A36" s="23"/>
      <c r="B36" s="23" t="s">
        <v>5</v>
      </c>
      <c r="C36" s="23" t="s">
        <v>6</v>
      </c>
      <c r="D36" s="23" t="s">
        <v>7</v>
      </c>
      <c r="E36" s="23" t="s">
        <v>8</v>
      </c>
      <c r="F36" s="23" t="s">
        <v>9</v>
      </c>
      <c r="G36" s="23" t="s">
        <v>10</v>
      </c>
      <c r="H36" s="23" t="s">
        <v>11</v>
      </c>
      <c r="I36" s="23" t="s">
        <v>12</v>
      </c>
      <c r="J36" s="23" t="s">
        <v>13</v>
      </c>
      <c r="K36" s="24" t="s">
        <v>14</v>
      </c>
      <c r="L36" s="24" t="s">
        <v>15</v>
      </c>
      <c r="M36" s="24" t="s">
        <v>16</v>
      </c>
      <c r="N36" s="24" t="s">
        <v>17</v>
      </c>
      <c r="O36" s="24" t="s">
        <v>30</v>
      </c>
      <c r="Q36" s="23"/>
      <c r="R36" s="47" t="s">
        <v>5</v>
      </c>
      <c r="S36" s="47" t="s">
        <v>6</v>
      </c>
      <c r="T36" s="47" t="s">
        <v>7</v>
      </c>
      <c r="U36" s="47" t="s">
        <v>8</v>
      </c>
      <c r="V36" s="47" t="s">
        <v>9</v>
      </c>
      <c r="W36" s="47" t="s">
        <v>10</v>
      </c>
      <c r="X36" s="47" t="s">
        <v>11</v>
      </c>
      <c r="Y36" s="47" t="s">
        <v>12</v>
      </c>
      <c r="Z36" s="47" t="s">
        <v>13</v>
      </c>
      <c r="AA36" s="47" t="s">
        <v>14</v>
      </c>
      <c r="AB36" s="47" t="s">
        <v>15</v>
      </c>
      <c r="AC36" s="47" t="s">
        <v>16</v>
      </c>
      <c r="AD36" s="47" t="s">
        <v>17</v>
      </c>
      <c r="AF36" s="55"/>
      <c r="AG36" s="7"/>
    </row>
    <row r="37" spans="1:35" s="2" customFormat="1" x14ac:dyDescent="0.2">
      <c r="A37" s="25">
        <v>1983</v>
      </c>
      <c r="B37" s="19"/>
      <c r="C37" s="19"/>
      <c r="D37" s="19">
        <v>49929.341999999997</v>
      </c>
      <c r="E37" s="19">
        <v>46200.173999999999</v>
      </c>
      <c r="F37" s="19">
        <v>47282.273000000001</v>
      </c>
      <c r="G37" s="19">
        <v>50796.396000000001</v>
      </c>
      <c r="H37" s="19">
        <v>51294.2</v>
      </c>
      <c r="I37" s="19">
        <v>50163.18</v>
      </c>
      <c r="J37" s="19">
        <v>45012.696000000004</v>
      </c>
      <c r="K37" s="19">
        <v>46850.8</v>
      </c>
      <c r="L37" s="19">
        <v>48778.436999999998</v>
      </c>
      <c r="M37" s="19">
        <v>62378.608999999997</v>
      </c>
      <c r="N37" s="8">
        <f t="shared" ref="N37:N58" si="43">SUM(B37:M37)</f>
        <v>498686.10699999996</v>
      </c>
      <c r="O37" s="21"/>
      <c r="Q37" s="7">
        <v>1983</v>
      </c>
      <c r="R37" s="48"/>
      <c r="S37" s="48"/>
      <c r="T37" s="48"/>
      <c r="U37" s="48"/>
      <c r="V37" s="48"/>
      <c r="W37" s="48"/>
      <c r="X37" s="48"/>
      <c r="Y37" s="48"/>
      <c r="Z37" s="48"/>
      <c r="AA37" s="48"/>
      <c r="AB37" s="48"/>
      <c r="AC37" s="48"/>
      <c r="AD37" s="49"/>
      <c r="AF37" s="55"/>
      <c r="AG37" s="7"/>
      <c r="AI37" s="7"/>
    </row>
    <row r="38" spans="1:35" s="2" customFormat="1" x14ac:dyDescent="0.2">
      <c r="A38" s="29">
        <v>1984</v>
      </c>
      <c r="B38" s="19">
        <v>63524.480000000003</v>
      </c>
      <c r="C38" s="19">
        <v>53444.37</v>
      </c>
      <c r="D38" s="19">
        <v>54860.59</v>
      </c>
      <c r="E38" s="19">
        <v>48751.911999999997</v>
      </c>
      <c r="F38" s="19">
        <v>52254.872000000003</v>
      </c>
      <c r="G38" s="19">
        <v>54313.947</v>
      </c>
      <c r="H38" s="19">
        <v>55209.826000000001</v>
      </c>
      <c r="I38" s="19">
        <v>53183.033000000003</v>
      </c>
      <c r="J38" s="19">
        <v>49052.059000000001</v>
      </c>
      <c r="K38" s="19">
        <v>52024.374000000003</v>
      </c>
      <c r="L38" s="19">
        <v>51716.896000000001</v>
      </c>
      <c r="M38" s="19">
        <v>57851.309000000001</v>
      </c>
      <c r="N38" s="8">
        <f t="shared" si="43"/>
        <v>646187.66799999995</v>
      </c>
      <c r="O38" s="22">
        <f t="shared" ref="O38:O64" si="44">+N38/N37-1</f>
        <v>0.29578036951408393</v>
      </c>
      <c r="Q38" s="7">
        <v>1984</v>
      </c>
      <c r="R38" s="40"/>
      <c r="S38" s="40"/>
      <c r="T38" s="40">
        <f t="shared" ref="T38:T57" si="45">+D38/D37-1</f>
        <v>9.8764530083332636E-2</v>
      </c>
      <c r="U38" s="40">
        <f t="shared" ref="U38:U57" si="46">+E38/E37-1</f>
        <v>5.523221622498653E-2</v>
      </c>
      <c r="V38" s="40">
        <f t="shared" ref="V38:V57" si="47">+F38/F37-1</f>
        <v>0.10516835770564592</v>
      </c>
      <c r="W38" s="40">
        <f t="shared" ref="W38:W56" si="48">+G38/G37-1</f>
        <v>6.9248042715471358E-2</v>
      </c>
      <c r="X38" s="40">
        <f t="shared" ref="X38:X56" si="49">+H38/H37-1</f>
        <v>7.6336622854045855E-2</v>
      </c>
      <c r="Y38" s="40">
        <f t="shared" ref="Y38:Y57" si="50">+I38/I37-1</f>
        <v>6.0200589356576018E-2</v>
      </c>
      <c r="Z38" s="40">
        <f t="shared" ref="Z38:Z57" si="51">+J38/J37-1</f>
        <v>8.9738304055371421E-2</v>
      </c>
      <c r="AA38" s="40">
        <f t="shared" ref="AA38:AB57" si="52">+K38/K37-1</f>
        <v>0.11042658823328533</v>
      </c>
      <c r="AB38" s="40">
        <f t="shared" ref="AB38:AB56" si="53">+L38/L37-1</f>
        <v>6.0240942119568208E-2</v>
      </c>
      <c r="AC38" s="40">
        <f t="shared" ref="AC38:AC59" si="54">+M38/M37-1</f>
        <v>-7.2577764598758421E-2</v>
      </c>
      <c r="AD38" s="40">
        <f t="shared" ref="AD38:AD59" si="55">+N38/N37-1</f>
        <v>0.29578036951408393</v>
      </c>
      <c r="AF38" s="55"/>
      <c r="AG38" s="7"/>
    </row>
    <row r="39" spans="1:35" s="2" customFormat="1" x14ac:dyDescent="0.2">
      <c r="A39" s="29">
        <v>1985</v>
      </c>
      <c r="B39" s="19">
        <v>64314.221000000005</v>
      </c>
      <c r="C39" s="19">
        <v>58765.664000000004</v>
      </c>
      <c r="D39" s="19">
        <v>60603.701999999997</v>
      </c>
      <c r="E39" s="19">
        <v>53461.629000000001</v>
      </c>
      <c r="F39" s="19">
        <v>54808.962999999996</v>
      </c>
      <c r="G39" s="19">
        <v>53199.069000000003</v>
      </c>
      <c r="H39" s="19">
        <v>55131.397999999994</v>
      </c>
      <c r="I39" s="19">
        <v>53942.306000000004</v>
      </c>
      <c r="J39" s="19">
        <v>50998.803</v>
      </c>
      <c r="K39" s="19">
        <v>52368.256000000001</v>
      </c>
      <c r="L39" s="19">
        <v>58157.663999999997</v>
      </c>
      <c r="M39" s="19">
        <v>67391.771999999997</v>
      </c>
      <c r="N39" s="8">
        <f t="shared" si="43"/>
        <v>683143.44700000004</v>
      </c>
      <c r="O39" s="22">
        <f t="shared" si="44"/>
        <v>5.7190473959958243E-2</v>
      </c>
      <c r="Q39" s="7">
        <v>1985</v>
      </c>
      <c r="R39" s="40">
        <f t="shared" ref="R39:R57" si="56">+B39/B38-1</f>
        <v>1.2432073430589385E-2</v>
      </c>
      <c r="S39" s="40">
        <f t="shared" ref="S39:S57" si="57">+C39/C38-1</f>
        <v>9.9566970290790202E-2</v>
      </c>
      <c r="T39" s="40">
        <f t="shared" si="45"/>
        <v>0.10468556754493519</v>
      </c>
      <c r="U39" s="40">
        <f t="shared" si="46"/>
        <v>9.6605790558532467E-2</v>
      </c>
      <c r="V39" s="40">
        <f t="shared" si="47"/>
        <v>4.887756686113387E-2</v>
      </c>
      <c r="W39" s="40">
        <f t="shared" si="48"/>
        <v>-2.0526550942799204E-2</v>
      </c>
      <c r="X39" s="40">
        <f t="shared" si="49"/>
        <v>-1.4205442342819508E-3</v>
      </c>
      <c r="Y39" s="40">
        <f t="shared" si="50"/>
        <v>1.4276602088489465E-2</v>
      </c>
      <c r="Z39" s="40">
        <f t="shared" si="51"/>
        <v>3.9687304461572204E-2</v>
      </c>
      <c r="AA39" s="40">
        <f t="shared" si="52"/>
        <v>6.6100170662313218E-3</v>
      </c>
      <c r="AB39" s="40">
        <f t="shared" si="53"/>
        <v>0.12453895144828486</v>
      </c>
      <c r="AC39" s="40">
        <f t="shared" si="54"/>
        <v>0.16491351993435432</v>
      </c>
      <c r="AD39" s="41">
        <f t="shared" si="55"/>
        <v>5.7190473959958243E-2</v>
      </c>
      <c r="AF39" s="55"/>
      <c r="AG39" s="7"/>
    </row>
    <row r="40" spans="1:35" s="2" customFormat="1" x14ac:dyDescent="0.2">
      <c r="A40" s="29">
        <v>1986</v>
      </c>
      <c r="B40" s="19">
        <v>71006.557000000001</v>
      </c>
      <c r="C40" s="19">
        <v>62531.309000000001</v>
      </c>
      <c r="D40" s="19">
        <v>61320.245000000003</v>
      </c>
      <c r="E40" s="19">
        <v>58006.791999999994</v>
      </c>
      <c r="F40" s="19">
        <v>62806.584000000003</v>
      </c>
      <c r="G40" s="19">
        <v>56677.885999999999</v>
      </c>
      <c r="H40" s="19">
        <v>61852.481</v>
      </c>
      <c r="I40" s="19">
        <v>60649.248999999996</v>
      </c>
      <c r="J40" s="19">
        <v>56839.593999999997</v>
      </c>
      <c r="K40" s="19">
        <v>58178.648000000001</v>
      </c>
      <c r="L40" s="19">
        <v>57544.165999999997</v>
      </c>
      <c r="M40" s="19">
        <v>71213.776999999987</v>
      </c>
      <c r="N40" s="8">
        <f t="shared" si="43"/>
        <v>738627.28799999994</v>
      </c>
      <c r="O40" s="22">
        <f t="shared" si="44"/>
        <v>8.1218434054597388E-2</v>
      </c>
      <c r="Q40" s="7">
        <v>1986</v>
      </c>
      <c r="R40" s="40">
        <f t="shared" si="56"/>
        <v>0.1040568617009292</v>
      </c>
      <c r="S40" s="40">
        <f t="shared" si="57"/>
        <v>6.4079000281524801E-2</v>
      </c>
      <c r="T40" s="40">
        <f t="shared" si="45"/>
        <v>1.1823419632021936E-2</v>
      </c>
      <c r="U40" s="40">
        <f t="shared" si="46"/>
        <v>8.5017293431144614E-2</v>
      </c>
      <c r="V40" s="40">
        <f t="shared" si="47"/>
        <v>0.14591812291723172</v>
      </c>
      <c r="W40" s="40">
        <f t="shared" si="48"/>
        <v>6.5392441360204945E-2</v>
      </c>
      <c r="X40" s="40">
        <f t="shared" si="49"/>
        <v>0.12191025883290685</v>
      </c>
      <c r="Y40" s="40">
        <f t="shared" si="50"/>
        <v>0.12433548910571224</v>
      </c>
      <c r="Z40" s="40">
        <f t="shared" si="51"/>
        <v>0.11452800176506095</v>
      </c>
      <c r="AA40" s="40">
        <f t="shared" si="52"/>
        <v>0.1109525587409288</v>
      </c>
      <c r="AB40" s="40">
        <f t="shared" si="53"/>
        <v>-1.054887624097145E-2</v>
      </c>
      <c r="AC40" s="40">
        <f t="shared" si="54"/>
        <v>5.6713229027424816E-2</v>
      </c>
      <c r="AD40" s="41">
        <f t="shared" si="55"/>
        <v>8.1218434054597388E-2</v>
      </c>
      <c r="AF40" s="55"/>
      <c r="AG40" s="7"/>
    </row>
    <row r="41" spans="1:35" s="2" customFormat="1" x14ac:dyDescent="0.2">
      <c r="A41" s="29">
        <v>1987</v>
      </c>
      <c r="B41" s="19">
        <v>77354.81</v>
      </c>
      <c r="C41" s="19">
        <v>69501.891999999993</v>
      </c>
      <c r="D41" s="19">
        <v>71422.931000000011</v>
      </c>
      <c r="E41" s="19">
        <v>63116.427000000003</v>
      </c>
      <c r="F41" s="19">
        <v>62379.989000000001</v>
      </c>
      <c r="G41" s="19">
        <v>65803.797000000006</v>
      </c>
      <c r="H41" s="19">
        <v>67403.872000000003</v>
      </c>
      <c r="I41" s="19">
        <v>64871.142000000007</v>
      </c>
      <c r="J41" s="19">
        <v>58782.251000000004</v>
      </c>
      <c r="K41" s="19">
        <v>61305.957000000002</v>
      </c>
      <c r="L41" s="19">
        <v>62674.376000000004</v>
      </c>
      <c r="M41" s="19">
        <v>65726.027000000002</v>
      </c>
      <c r="N41" s="8">
        <f t="shared" si="43"/>
        <v>790343.47100000014</v>
      </c>
      <c r="O41" s="22">
        <f t="shared" si="44"/>
        <v>7.0016615741388843E-2</v>
      </c>
      <c r="Q41" s="7">
        <v>1987</v>
      </c>
      <c r="R41" s="40">
        <f t="shared" si="56"/>
        <v>8.9403757458624611E-2</v>
      </c>
      <c r="S41" s="40">
        <f t="shared" si="57"/>
        <v>0.11147348602601603</v>
      </c>
      <c r="T41" s="40">
        <f t="shared" si="45"/>
        <v>0.16475286424573166</v>
      </c>
      <c r="U41" s="40">
        <f t="shared" si="46"/>
        <v>8.8086839899713887E-2</v>
      </c>
      <c r="V41" s="40">
        <f t="shared" si="47"/>
        <v>-6.7922019130988165E-3</v>
      </c>
      <c r="W41" s="40">
        <f t="shared" si="48"/>
        <v>0.16101360943490395</v>
      </c>
      <c r="X41" s="40">
        <f t="shared" si="49"/>
        <v>8.9752115198095339E-2</v>
      </c>
      <c r="Y41" s="40">
        <f t="shared" si="50"/>
        <v>6.9611628661716995E-2</v>
      </c>
      <c r="Z41" s="40">
        <f t="shared" si="51"/>
        <v>3.4177883114365759E-2</v>
      </c>
      <c r="AA41" s="40">
        <f t="shared" si="52"/>
        <v>5.3753552334182775E-2</v>
      </c>
      <c r="AB41" s="40">
        <f t="shared" si="53"/>
        <v>8.9152565005460538E-2</v>
      </c>
      <c r="AC41" s="40">
        <f t="shared" si="54"/>
        <v>-7.7060229511488831E-2</v>
      </c>
      <c r="AD41" s="41">
        <f t="shared" si="55"/>
        <v>7.0016615741388843E-2</v>
      </c>
      <c r="AF41" s="55"/>
      <c r="AG41" s="7"/>
    </row>
    <row r="42" spans="1:35" s="2" customFormat="1" x14ac:dyDescent="0.2">
      <c r="A42" s="29">
        <v>1988</v>
      </c>
      <c r="B42" s="19">
        <v>79107.164999999994</v>
      </c>
      <c r="C42" s="19">
        <v>69830.374000000011</v>
      </c>
      <c r="D42" s="19">
        <v>78902.987999999998</v>
      </c>
      <c r="E42" s="19">
        <v>60264.311999999998</v>
      </c>
      <c r="F42" s="19">
        <v>65902.159</v>
      </c>
      <c r="G42" s="19">
        <v>68455.127000000008</v>
      </c>
      <c r="H42" s="19">
        <v>70306.714999999997</v>
      </c>
      <c r="I42" s="19">
        <v>62766.23</v>
      </c>
      <c r="J42" s="19">
        <v>54383.339</v>
      </c>
      <c r="K42" s="19">
        <v>60939.186999999998</v>
      </c>
      <c r="L42" s="19">
        <v>63617.39</v>
      </c>
      <c r="M42" s="19">
        <v>73981.978000000003</v>
      </c>
      <c r="N42" s="8">
        <f t="shared" si="43"/>
        <v>808456.96400000004</v>
      </c>
      <c r="O42" s="22">
        <f t="shared" si="44"/>
        <v>2.2918507793936005E-2</v>
      </c>
      <c r="Q42" s="7">
        <v>1988</v>
      </c>
      <c r="R42" s="40">
        <f t="shared" si="56"/>
        <v>2.265347171042098E-2</v>
      </c>
      <c r="S42" s="40">
        <f t="shared" si="57"/>
        <v>4.7262310499405213E-3</v>
      </c>
      <c r="T42" s="40">
        <f t="shared" si="45"/>
        <v>0.10472906803558635</v>
      </c>
      <c r="U42" s="40">
        <f t="shared" si="46"/>
        <v>-4.5188156801081347E-2</v>
      </c>
      <c r="V42" s="40">
        <f t="shared" si="47"/>
        <v>5.6463139164708798E-2</v>
      </c>
      <c r="W42" s="40">
        <f t="shared" si="48"/>
        <v>4.0291443972450436E-2</v>
      </c>
      <c r="X42" s="40">
        <f t="shared" si="49"/>
        <v>4.3066413157985872E-2</v>
      </c>
      <c r="Y42" s="40">
        <f t="shared" si="50"/>
        <v>-3.2447586632589287E-2</v>
      </c>
      <c r="Z42" s="40">
        <f t="shared" si="51"/>
        <v>-7.4834017499602057E-2</v>
      </c>
      <c r="AA42" s="40">
        <f t="shared" si="52"/>
        <v>-5.9826160123396255E-3</v>
      </c>
      <c r="AB42" s="40">
        <f t="shared" si="53"/>
        <v>1.5046244736445225E-2</v>
      </c>
      <c r="AC42" s="40">
        <f t="shared" si="54"/>
        <v>0.12561159371461783</v>
      </c>
      <c r="AD42" s="41">
        <f t="shared" si="55"/>
        <v>2.2918507793936005E-2</v>
      </c>
      <c r="AF42" s="55"/>
      <c r="AG42" s="7"/>
    </row>
    <row r="43" spans="1:35" s="2" customFormat="1" x14ac:dyDescent="0.2">
      <c r="A43" s="29">
        <v>1989</v>
      </c>
      <c r="B43" s="19">
        <v>76453.26400000001</v>
      </c>
      <c r="C43" s="19">
        <v>73482.207999999999</v>
      </c>
      <c r="D43" s="19">
        <v>69206.495999999999</v>
      </c>
      <c r="E43" s="19">
        <v>64489.403999999995</v>
      </c>
      <c r="F43" s="19">
        <v>64256.46</v>
      </c>
      <c r="G43" s="19">
        <v>62406.080000000002</v>
      </c>
      <c r="H43" s="19">
        <v>63800.66</v>
      </c>
      <c r="I43" s="19">
        <v>54815.835999999996</v>
      </c>
      <c r="J43" s="19">
        <v>52025.392</v>
      </c>
      <c r="K43" s="19">
        <v>54482.872000000003</v>
      </c>
      <c r="L43" s="19">
        <v>56355.974999999999</v>
      </c>
      <c r="M43" s="19">
        <v>71635.823999999993</v>
      </c>
      <c r="N43" s="8">
        <f t="shared" si="43"/>
        <v>763410.47100000002</v>
      </c>
      <c r="O43" s="22">
        <f t="shared" si="44"/>
        <v>-5.5719098240088916E-2</v>
      </c>
      <c r="Q43" s="7">
        <v>1989</v>
      </c>
      <c r="R43" s="40">
        <f t="shared" si="56"/>
        <v>-3.3548174808185616E-2</v>
      </c>
      <c r="S43" s="40">
        <f t="shared" si="57"/>
        <v>5.229578177542038E-2</v>
      </c>
      <c r="T43" s="40">
        <f t="shared" si="45"/>
        <v>-0.12289131559884647</v>
      </c>
      <c r="U43" s="40">
        <f t="shared" si="46"/>
        <v>7.0109354272558377E-2</v>
      </c>
      <c r="V43" s="40">
        <f t="shared" si="47"/>
        <v>-2.4971852591354371E-2</v>
      </c>
      <c r="W43" s="40">
        <f t="shared" si="48"/>
        <v>-8.8365141737301922E-2</v>
      </c>
      <c r="X43" s="40">
        <f t="shared" si="49"/>
        <v>-9.2538173629645337E-2</v>
      </c>
      <c r="Y43" s="40">
        <f t="shared" si="50"/>
        <v>-0.12666674420305324</v>
      </c>
      <c r="Z43" s="40">
        <f t="shared" si="51"/>
        <v>-4.3357893122377034E-2</v>
      </c>
      <c r="AA43" s="40">
        <f t="shared" si="52"/>
        <v>-0.10594685157187933</v>
      </c>
      <c r="AB43" s="40">
        <f t="shared" si="53"/>
        <v>-0.11414198224730687</v>
      </c>
      <c r="AC43" s="40">
        <f t="shared" si="54"/>
        <v>-3.1712507064896367E-2</v>
      </c>
      <c r="AD43" s="41">
        <f t="shared" si="55"/>
        <v>-5.5719098240088916E-2</v>
      </c>
      <c r="AF43" s="55"/>
      <c r="AG43" s="7"/>
    </row>
    <row r="44" spans="1:35" s="2" customFormat="1" x14ac:dyDescent="0.2">
      <c r="A44" s="29">
        <v>1990</v>
      </c>
      <c r="B44" s="19">
        <v>76887.718999999997</v>
      </c>
      <c r="C44" s="19">
        <v>62330.472000000002</v>
      </c>
      <c r="D44" s="19">
        <v>65221.577999999994</v>
      </c>
      <c r="E44" s="19">
        <v>60441.842000000004</v>
      </c>
      <c r="F44" s="19">
        <v>66802.604999999996</v>
      </c>
      <c r="G44" s="19">
        <v>67350.688000000009</v>
      </c>
      <c r="H44" s="19">
        <v>69116.499000000011</v>
      </c>
      <c r="I44" s="19">
        <v>66613.349000000002</v>
      </c>
      <c r="J44" s="19">
        <v>62982.612000000001</v>
      </c>
      <c r="K44" s="19">
        <v>67527.97099999999</v>
      </c>
      <c r="L44" s="19">
        <v>70299.744000000006</v>
      </c>
      <c r="M44" s="19">
        <v>72564.688000000009</v>
      </c>
      <c r="N44" s="8">
        <f t="shared" si="43"/>
        <v>808139.76699999988</v>
      </c>
      <c r="O44" s="22">
        <f t="shared" si="44"/>
        <v>5.859141012489455E-2</v>
      </c>
      <c r="Q44" s="7">
        <v>1990</v>
      </c>
      <c r="R44" s="40">
        <f t="shared" si="56"/>
        <v>5.6826220002847982E-3</v>
      </c>
      <c r="S44" s="40">
        <f t="shared" si="57"/>
        <v>-0.15176103581427491</v>
      </c>
      <c r="T44" s="40">
        <f t="shared" si="45"/>
        <v>-5.7580115022728529E-2</v>
      </c>
      <c r="U44" s="40">
        <f t="shared" si="46"/>
        <v>-6.2763209906545159E-2</v>
      </c>
      <c r="V44" s="40">
        <f t="shared" si="47"/>
        <v>3.9624731894660759E-2</v>
      </c>
      <c r="W44" s="40">
        <f t="shared" si="48"/>
        <v>7.9232792702249588E-2</v>
      </c>
      <c r="X44" s="40">
        <f t="shared" si="49"/>
        <v>8.3319498575720186E-2</v>
      </c>
      <c r="Y44" s="40">
        <f t="shared" si="50"/>
        <v>0.21522088981731491</v>
      </c>
      <c r="Z44" s="40">
        <f t="shared" si="51"/>
        <v>0.21061292531923637</v>
      </c>
      <c r="AA44" s="40">
        <f t="shared" si="52"/>
        <v>0.23943486312542372</v>
      </c>
      <c r="AB44" s="40">
        <f t="shared" si="53"/>
        <v>0.24742308158096815</v>
      </c>
      <c r="AC44" s="40">
        <f t="shared" si="54"/>
        <v>1.2966473310895621E-2</v>
      </c>
      <c r="AD44" s="41">
        <f t="shared" si="55"/>
        <v>5.859141012489455E-2</v>
      </c>
      <c r="AF44" s="55"/>
      <c r="AG44" s="7"/>
    </row>
    <row r="45" spans="1:35" s="2" customFormat="1" x14ac:dyDescent="0.2">
      <c r="A45" s="29">
        <v>1991</v>
      </c>
      <c r="B45" s="19">
        <v>75599.675000000003</v>
      </c>
      <c r="C45" s="19">
        <v>72634.684999999998</v>
      </c>
      <c r="D45" s="19">
        <v>79885.428</v>
      </c>
      <c r="E45" s="19">
        <v>71094.539000000004</v>
      </c>
      <c r="F45" s="19">
        <v>72435.854000000007</v>
      </c>
      <c r="G45" s="19">
        <v>70981.792999999991</v>
      </c>
      <c r="H45" s="19">
        <v>79592.115000000005</v>
      </c>
      <c r="I45" s="19">
        <v>78231.684000000008</v>
      </c>
      <c r="J45" s="19">
        <v>66433.733999999997</v>
      </c>
      <c r="K45" s="19">
        <v>71520.231999999989</v>
      </c>
      <c r="L45" s="19">
        <v>72719.275999999998</v>
      </c>
      <c r="M45" s="19">
        <v>85148.462</v>
      </c>
      <c r="N45" s="8">
        <f t="shared" si="43"/>
        <v>896277.47699999996</v>
      </c>
      <c r="O45" s="22">
        <f t="shared" si="44"/>
        <v>0.10906245874669351</v>
      </c>
      <c r="Q45" s="7">
        <v>1991</v>
      </c>
      <c r="R45" s="40">
        <f t="shared" si="56"/>
        <v>-1.6752272232188226E-2</v>
      </c>
      <c r="S45" s="40">
        <f t="shared" si="57"/>
        <v>0.16531581856142519</v>
      </c>
      <c r="T45" s="40">
        <f t="shared" si="45"/>
        <v>0.22483126673200093</v>
      </c>
      <c r="U45" s="40">
        <f t="shared" si="46"/>
        <v>0.17624706076959074</v>
      </c>
      <c r="V45" s="40">
        <f t="shared" si="47"/>
        <v>8.4326786358106975E-2</v>
      </c>
      <c r="W45" s="40">
        <f t="shared" si="48"/>
        <v>5.391340620009677E-2</v>
      </c>
      <c r="X45" s="40">
        <f t="shared" si="49"/>
        <v>0.15156462135039561</v>
      </c>
      <c r="Y45" s="40">
        <f t="shared" si="50"/>
        <v>0.17441451562508892</v>
      </c>
      <c r="Z45" s="40">
        <f t="shared" si="51"/>
        <v>5.4794837660908646E-2</v>
      </c>
      <c r="AA45" s="40">
        <f t="shared" si="52"/>
        <v>5.9120108910128533E-2</v>
      </c>
      <c r="AB45" s="40">
        <f t="shared" si="53"/>
        <v>3.4417365730378569E-2</v>
      </c>
      <c r="AC45" s="40">
        <f t="shared" si="54"/>
        <v>0.17341456770268193</v>
      </c>
      <c r="AD45" s="41">
        <f t="shared" si="55"/>
        <v>0.10906245874669351</v>
      </c>
      <c r="AF45" s="55"/>
      <c r="AG45" s="7"/>
    </row>
    <row r="46" spans="1:35" s="2" customFormat="1" x14ac:dyDescent="0.2">
      <c r="A46" s="29">
        <v>1992</v>
      </c>
      <c r="B46" s="19">
        <v>89154.915999999997</v>
      </c>
      <c r="C46" s="19">
        <v>86257.489000000001</v>
      </c>
      <c r="D46" s="19">
        <v>90464.262000000002</v>
      </c>
      <c r="E46" s="19">
        <v>77336.152999999991</v>
      </c>
      <c r="F46" s="19">
        <v>80261.069000000003</v>
      </c>
      <c r="G46" s="19">
        <v>81677.597999999998</v>
      </c>
      <c r="H46" s="19">
        <v>92745.058000000005</v>
      </c>
      <c r="I46" s="19">
        <v>82546.991999999998</v>
      </c>
      <c r="J46" s="19">
        <v>73542.665999999997</v>
      </c>
      <c r="K46" s="19">
        <v>75525.103000000003</v>
      </c>
      <c r="L46" s="19">
        <v>75597.019</v>
      </c>
      <c r="M46" s="19">
        <v>88805.212</v>
      </c>
      <c r="N46" s="8">
        <f t="shared" si="43"/>
        <v>993913.53700000001</v>
      </c>
      <c r="O46" s="22">
        <f t="shared" si="44"/>
        <v>0.10893508149597309</v>
      </c>
      <c r="Q46" s="7">
        <v>1992</v>
      </c>
      <c r="R46" s="40">
        <f t="shared" si="56"/>
        <v>0.17930290044236297</v>
      </c>
      <c r="S46" s="40">
        <f t="shared" si="57"/>
        <v>0.18755232434752078</v>
      </c>
      <c r="T46" s="40">
        <f t="shared" si="45"/>
        <v>0.13242507757484878</v>
      </c>
      <c r="U46" s="40">
        <f t="shared" si="46"/>
        <v>8.7793156658628746E-2</v>
      </c>
      <c r="V46" s="40">
        <f t="shared" si="47"/>
        <v>0.1080295815936676</v>
      </c>
      <c r="W46" s="40">
        <f t="shared" si="48"/>
        <v>0.15068378168469221</v>
      </c>
      <c r="X46" s="40">
        <f t="shared" si="49"/>
        <v>0.16525434711717368</v>
      </c>
      <c r="Y46" s="40">
        <f t="shared" si="50"/>
        <v>5.5160617531893941E-2</v>
      </c>
      <c r="Z46" s="40">
        <f t="shared" si="51"/>
        <v>0.10700786440816357</v>
      </c>
      <c r="AA46" s="40">
        <f t="shared" si="52"/>
        <v>5.5996336812777825E-2</v>
      </c>
      <c r="AB46" s="40">
        <f t="shared" si="53"/>
        <v>3.9573317534129515E-2</v>
      </c>
      <c r="AC46" s="40">
        <f t="shared" si="54"/>
        <v>4.294557898180229E-2</v>
      </c>
      <c r="AD46" s="41">
        <f t="shared" si="55"/>
        <v>0.10893508149597309</v>
      </c>
      <c r="AF46" s="55"/>
      <c r="AG46" s="7"/>
    </row>
    <row r="47" spans="1:35" s="2" customFormat="1" x14ac:dyDescent="0.2">
      <c r="A47" s="29">
        <v>1993</v>
      </c>
      <c r="B47" s="19">
        <v>97495.240999999995</v>
      </c>
      <c r="C47" s="19">
        <v>81990.23</v>
      </c>
      <c r="D47" s="19">
        <v>95598.979000000007</v>
      </c>
      <c r="E47" s="19">
        <v>82814.133999999991</v>
      </c>
      <c r="F47" s="19">
        <v>84654.752999999997</v>
      </c>
      <c r="G47" s="19">
        <v>93296.597000000009</v>
      </c>
      <c r="H47" s="19">
        <v>99152.95</v>
      </c>
      <c r="I47" s="19">
        <v>90982.01400000001</v>
      </c>
      <c r="J47" s="19">
        <v>82594.763999999996</v>
      </c>
      <c r="K47" s="19">
        <v>84699.6</v>
      </c>
      <c r="L47" s="19">
        <v>75025.8</v>
      </c>
      <c r="M47" s="19">
        <v>83856.337</v>
      </c>
      <c r="N47" s="8">
        <f t="shared" si="43"/>
        <v>1052161.399</v>
      </c>
      <c r="O47" s="22">
        <f t="shared" si="44"/>
        <v>5.8604556464552982E-2</v>
      </c>
      <c r="Q47" s="7">
        <v>1993</v>
      </c>
      <c r="R47" s="40">
        <f t="shared" si="56"/>
        <v>9.3548683282927314E-2</v>
      </c>
      <c r="S47" s="40">
        <f t="shared" si="57"/>
        <v>-4.9471171135065162E-2</v>
      </c>
      <c r="T47" s="40">
        <f t="shared" si="45"/>
        <v>5.6759618511009302E-2</v>
      </c>
      <c r="U47" s="40">
        <f t="shared" si="46"/>
        <v>7.0833378536426572E-2</v>
      </c>
      <c r="V47" s="40">
        <f t="shared" si="47"/>
        <v>5.4742405686124096E-2</v>
      </c>
      <c r="W47" s="40">
        <f t="shared" si="48"/>
        <v>0.14225441595380905</v>
      </c>
      <c r="X47" s="40">
        <f t="shared" si="49"/>
        <v>6.9091465768450933E-2</v>
      </c>
      <c r="Y47" s="40">
        <f t="shared" si="50"/>
        <v>0.10218448662550927</v>
      </c>
      <c r="Z47" s="40">
        <f t="shared" si="51"/>
        <v>0.12308634555075826</v>
      </c>
      <c r="AA47" s="40">
        <f t="shared" si="52"/>
        <v>0.12147612695079668</v>
      </c>
      <c r="AB47" s="40">
        <f t="shared" si="53"/>
        <v>-7.5561048247153595E-3</v>
      </c>
      <c r="AC47" s="40">
        <f t="shared" si="54"/>
        <v>-5.5727303483043333E-2</v>
      </c>
      <c r="AD47" s="41">
        <f t="shared" si="55"/>
        <v>5.8604556464552982E-2</v>
      </c>
      <c r="AF47" s="55"/>
      <c r="AG47" s="7"/>
    </row>
    <row r="48" spans="1:35" s="2" customFormat="1" x14ac:dyDescent="0.2">
      <c r="A48" s="29">
        <v>1994</v>
      </c>
      <c r="B48" s="19">
        <v>91150.702999999994</v>
      </c>
      <c r="C48" s="19">
        <v>83206.418000000005</v>
      </c>
      <c r="D48" s="19">
        <v>88167.162000000011</v>
      </c>
      <c r="E48" s="19">
        <v>78070.578999999998</v>
      </c>
      <c r="F48" s="19">
        <v>82050.458000000013</v>
      </c>
      <c r="G48" s="19">
        <v>84369.558000000005</v>
      </c>
      <c r="H48" s="19">
        <v>90478.785999999993</v>
      </c>
      <c r="I48" s="19">
        <v>86183.971000000005</v>
      </c>
      <c r="J48" s="19">
        <v>82870.899999999994</v>
      </c>
      <c r="K48" s="19">
        <v>81022.3</v>
      </c>
      <c r="L48" s="19">
        <v>86063.291000000012</v>
      </c>
      <c r="M48" s="19">
        <v>108936.96699999999</v>
      </c>
      <c r="N48" s="8">
        <f t="shared" si="43"/>
        <v>1042571.093</v>
      </c>
      <c r="O48" s="22">
        <f t="shared" si="44"/>
        <v>-9.1148620440882899E-3</v>
      </c>
      <c r="Q48" s="7">
        <v>1994</v>
      </c>
      <c r="R48" s="40">
        <f t="shared" si="56"/>
        <v>-6.5075360960439088E-2</v>
      </c>
      <c r="S48" s="40">
        <f t="shared" si="57"/>
        <v>1.4833328312410021E-2</v>
      </c>
      <c r="T48" s="40">
        <f t="shared" si="45"/>
        <v>-7.7739501799490962E-2</v>
      </c>
      <c r="U48" s="40">
        <f t="shared" si="46"/>
        <v>-5.7279533950086226E-2</v>
      </c>
      <c r="V48" s="40">
        <f t="shared" si="47"/>
        <v>-3.0763718606561685E-2</v>
      </c>
      <c r="W48" s="40">
        <f t="shared" si="48"/>
        <v>-9.5684508192726558E-2</v>
      </c>
      <c r="X48" s="40">
        <f t="shared" si="49"/>
        <v>-8.7482661887518298E-2</v>
      </c>
      <c r="Y48" s="40">
        <f t="shared" si="50"/>
        <v>-5.2736170469912969E-2</v>
      </c>
      <c r="Z48" s="40">
        <f t="shared" si="51"/>
        <v>3.3432627763183564E-3</v>
      </c>
      <c r="AA48" s="40">
        <f t="shared" si="52"/>
        <v>-4.3415789448828623E-2</v>
      </c>
      <c r="AB48" s="40">
        <f t="shared" si="53"/>
        <v>0.14711593878372509</v>
      </c>
      <c r="AC48" s="40">
        <f t="shared" si="54"/>
        <v>0.29909045514353894</v>
      </c>
      <c r="AD48" s="41">
        <f t="shared" si="55"/>
        <v>-9.1148620440882899E-3</v>
      </c>
      <c r="AF48" s="55"/>
      <c r="AG48" s="7"/>
    </row>
    <row r="49" spans="1:33" x14ac:dyDescent="0.2">
      <c r="A49" s="29">
        <v>1995</v>
      </c>
      <c r="B49" s="8">
        <v>102825.7</v>
      </c>
      <c r="C49" s="8">
        <v>88452.245999999999</v>
      </c>
      <c r="D49" s="8">
        <v>101403.141</v>
      </c>
      <c r="E49" s="8">
        <v>85126.263999999996</v>
      </c>
      <c r="F49" s="8">
        <v>89341.885999999999</v>
      </c>
      <c r="G49" s="8">
        <v>94741.692999999999</v>
      </c>
      <c r="H49" s="8">
        <v>96339.430999999997</v>
      </c>
      <c r="I49" s="8">
        <v>97281.614000000001</v>
      </c>
      <c r="J49" s="8">
        <v>83353.119000000006</v>
      </c>
      <c r="K49" s="8">
        <v>84744</v>
      </c>
      <c r="L49" s="8">
        <v>90503.187000000005</v>
      </c>
      <c r="M49" s="8">
        <v>108460.26</v>
      </c>
      <c r="N49" s="8">
        <f t="shared" si="43"/>
        <v>1122572.541</v>
      </c>
      <c r="O49" s="22">
        <f t="shared" si="44"/>
        <v>7.6734765175385578E-2</v>
      </c>
      <c r="Q49" s="7">
        <v>1995</v>
      </c>
      <c r="R49" s="40">
        <f t="shared" si="56"/>
        <v>0.12808455245814176</v>
      </c>
      <c r="S49" s="40">
        <f t="shared" si="57"/>
        <v>6.3045953979175007E-2</v>
      </c>
      <c r="T49" s="40">
        <f t="shared" si="45"/>
        <v>0.15012368210286708</v>
      </c>
      <c r="U49" s="40">
        <f t="shared" si="46"/>
        <v>9.0375722716236062E-2</v>
      </c>
      <c r="V49" s="40">
        <f t="shared" si="47"/>
        <v>8.8865171234022711E-2</v>
      </c>
      <c r="W49" s="40">
        <f t="shared" si="48"/>
        <v>0.12293693656662263</v>
      </c>
      <c r="X49" s="40">
        <f t="shared" si="49"/>
        <v>6.4773691813239109E-2</v>
      </c>
      <c r="Y49" s="40">
        <f t="shared" si="50"/>
        <v>0.12876690260651835</v>
      </c>
      <c r="Z49" s="40">
        <f t="shared" si="51"/>
        <v>5.8189183416617052E-3</v>
      </c>
      <c r="AA49" s="40">
        <f t="shared" si="52"/>
        <v>4.5934267479446955E-2</v>
      </c>
      <c r="AB49" s="40">
        <f t="shared" si="53"/>
        <v>5.1588731367476992E-2</v>
      </c>
      <c r="AC49" s="40">
        <f t="shared" si="54"/>
        <v>-4.3759892819487112E-3</v>
      </c>
      <c r="AD49" s="41">
        <f t="shared" si="55"/>
        <v>7.6734765175385578E-2</v>
      </c>
      <c r="AF49" s="55"/>
      <c r="AG49" s="7"/>
    </row>
    <row r="50" spans="1:33" x14ac:dyDescent="0.2">
      <c r="A50" s="29">
        <v>1996</v>
      </c>
      <c r="B50" s="8">
        <v>107786.2</v>
      </c>
      <c r="C50" s="8">
        <v>100019.867</v>
      </c>
      <c r="D50" s="8">
        <v>105938.664</v>
      </c>
      <c r="E50" s="8">
        <v>93999.620999999999</v>
      </c>
      <c r="F50" s="8">
        <v>95880</v>
      </c>
      <c r="G50" s="8">
        <v>99592.263999999996</v>
      </c>
      <c r="H50" s="8">
        <v>105654.5</v>
      </c>
      <c r="I50" s="8">
        <v>93420.3</v>
      </c>
      <c r="J50" s="8">
        <v>87140.9</v>
      </c>
      <c r="K50" s="8">
        <v>91732.3</v>
      </c>
      <c r="L50" s="8">
        <v>96069</v>
      </c>
      <c r="M50" s="8">
        <v>108366.04199999999</v>
      </c>
      <c r="N50" s="8">
        <f t="shared" si="43"/>
        <v>1185599.6579999998</v>
      </c>
      <c r="O50" s="22">
        <f t="shared" si="44"/>
        <v>5.61452509285989E-2</v>
      </c>
      <c r="Q50" s="7">
        <v>1996</v>
      </c>
      <c r="R50" s="40">
        <f t="shared" si="56"/>
        <v>4.824183059293552E-2</v>
      </c>
      <c r="S50" s="40">
        <f t="shared" si="57"/>
        <v>0.13077814892343143</v>
      </c>
      <c r="T50" s="40">
        <f t="shared" si="45"/>
        <v>4.4727638170498185E-2</v>
      </c>
      <c r="U50" s="40">
        <f t="shared" si="46"/>
        <v>0.10423759463941717</v>
      </c>
      <c r="V50" s="40">
        <f t="shared" si="47"/>
        <v>7.3180837037624125E-2</v>
      </c>
      <c r="W50" s="40">
        <f t="shared" si="48"/>
        <v>5.1197850137636891E-2</v>
      </c>
      <c r="X50" s="40">
        <f t="shared" si="49"/>
        <v>9.6690097744089876E-2</v>
      </c>
      <c r="Y50" s="40">
        <f t="shared" si="50"/>
        <v>-3.9692125173827808E-2</v>
      </c>
      <c r="Z50" s="40">
        <f t="shared" si="51"/>
        <v>4.5442582658484332E-2</v>
      </c>
      <c r="AA50" s="40">
        <f t="shared" si="52"/>
        <v>8.246365524402921E-2</v>
      </c>
      <c r="AB50" s="40">
        <f t="shared" si="53"/>
        <v>6.1498530432966936E-2</v>
      </c>
      <c r="AC50" s="40">
        <f t="shared" si="54"/>
        <v>-8.6868683515983758E-4</v>
      </c>
      <c r="AD50" s="41">
        <f t="shared" si="55"/>
        <v>5.61452509285989E-2</v>
      </c>
      <c r="AF50" s="55"/>
      <c r="AG50" s="7"/>
    </row>
    <row r="51" spans="1:33" x14ac:dyDescent="0.2">
      <c r="A51" s="29">
        <v>1997</v>
      </c>
      <c r="B51" s="8">
        <v>118955.749</v>
      </c>
      <c r="C51" s="8">
        <v>97414.714999999997</v>
      </c>
      <c r="D51" s="8">
        <v>108624.227</v>
      </c>
      <c r="E51" s="8">
        <v>98714.303</v>
      </c>
      <c r="F51" s="8">
        <v>100228.034</v>
      </c>
      <c r="G51" s="8">
        <v>99370.043999999994</v>
      </c>
      <c r="H51" s="8">
        <v>104693.276</v>
      </c>
      <c r="I51" s="8">
        <v>100556.269</v>
      </c>
      <c r="J51" s="8">
        <v>92840.335999999996</v>
      </c>
      <c r="K51" s="8">
        <v>97278.694000000003</v>
      </c>
      <c r="L51" s="8">
        <v>99445.006999999998</v>
      </c>
      <c r="M51" s="8">
        <v>111323.01300000001</v>
      </c>
      <c r="N51" s="8">
        <f t="shared" si="43"/>
        <v>1229443.6669999999</v>
      </c>
      <c r="O51" s="22">
        <f t="shared" si="44"/>
        <v>3.69804501073836E-2</v>
      </c>
      <c r="Q51" s="7">
        <v>1997</v>
      </c>
      <c r="R51" s="40">
        <f t="shared" si="56"/>
        <v>0.103626892867547</v>
      </c>
      <c r="S51" s="40">
        <f t="shared" si="57"/>
        <v>-2.6046345372564894E-2</v>
      </c>
      <c r="T51" s="40">
        <f t="shared" si="45"/>
        <v>2.5350168659857619E-2</v>
      </c>
      <c r="U51" s="40">
        <f t="shared" si="46"/>
        <v>5.0156393715672598E-2</v>
      </c>
      <c r="V51" s="40">
        <f t="shared" si="47"/>
        <v>4.5348706716729303E-2</v>
      </c>
      <c r="W51" s="40">
        <f t="shared" si="48"/>
        <v>-2.2312978044157772E-3</v>
      </c>
      <c r="X51" s="40">
        <f t="shared" si="49"/>
        <v>-9.0978046368115351E-3</v>
      </c>
      <c r="Y51" s="40">
        <f t="shared" si="50"/>
        <v>7.6385635670191521E-2</v>
      </c>
      <c r="Z51" s="40">
        <f t="shared" si="51"/>
        <v>6.5404832862639761E-2</v>
      </c>
      <c r="AA51" s="40">
        <f t="shared" si="52"/>
        <v>6.0462824980950014E-2</v>
      </c>
      <c r="AB51" s="40">
        <f t="shared" si="53"/>
        <v>3.5141481643402139E-2</v>
      </c>
      <c r="AC51" s="40">
        <f t="shared" si="54"/>
        <v>2.7286878300861295E-2</v>
      </c>
      <c r="AD51" s="41">
        <f t="shared" si="55"/>
        <v>3.69804501073836E-2</v>
      </c>
      <c r="AF51" s="55"/>
      <c r="AG51" s="7"/>
    </row>
    <row r="52" spans="1:33" x14ac:dyDescent="0.2">
      <c r="A52" s="29">
        <v>1998</v>
      </c>
      <c r="B52" s="8">
        <v>108861.28599999999</v>
      </c>
      <c r="C52" s="8">
        <v>99949.66</v>
      </c>
      <c r="D52" s="8">
        <v>109052.486</v>
      </c>
      <c r="E52" s="8">
        <v>99680.51</v>
      </c>
      <c r="F52" s="8">
        <v>102597.7</v>
      </c>
      <c r="G52" s="8">
        <v>105289.30099999999</v>
      </c>
      <c r="H52" s="8">
        <v>106506.23</v>
      </c>
      <c r="I52" s="8">
        <v>102796.359</v>
      </c>
      <c r="J52" s="8">
        <v>97101.974000000002</v>
      </c>
      <c r="K52" s="8">
        <v>104528.448</v>
      </c>
      <c r="L52" s="8">
        <v>106137.29700000001</v>
      </c>
      <c r="M52" s="8">
        <v>117579.352</v>
      </c>
      <c r="N52" s="8">
        <f t="shared" si="43"/>
        <v>1260080.6030000001</v>
      </c>
      <c r="O52" s="22">
        <f t="shared" si="44"/>
        <v>2.491934915144034E-2</v>
      </c>
      <c r="P52" s="14"/>
      <c r="Q52" s="7">
        <v>1998</v>
      </c>
      <c r="R52" s="40">
        <f t="shared" si="56"/>
        <v>-8.4858975584273799E-2</v>
      </c>
      <c r="S52" s="40">
        <f t="shared" si="57"/>
        <v>2.6022197981075079E-2</v>
      </c>
      <c r="T52" s="40">
        <f t="shared" si="45"/>
        <v>3.9425735107878612E-3</v>
      </c>
      <c r="U52" s="40">
        <f t="shared" si="46"/>
        <v>9.787912902550655E-3</v>
      </c>
      <c r="V52" s="40">
        <f t="shared" si="47"/>
        <v>2.3642746499447531E-2</v>
      </c>
      <c r="W52" s="40">
        <f t="shared" si="48"/>
        <v>5.9567821062854742E-2</v>
      </c>
      <c r="X52" s="40">
        <f t="shared" si="49"/>
        <v>1.7316814118988777E-2</v>
      </c>
      <c r="Y52" s="40">
        <f t="shared" si="50"/>
        <v>2.2276980065758067E-2</v>
      </c>
      <c r="Z52" s="40">
        <f t="shared" si="51"/>
        <v>4.5902871355398833E-2</v>
      </c>
      <c r="AA52" s="40">
        <f t="shared" si="52"/>
        <v>7.4525609893570266E-2</v>
      </c>
      <c r="AB52" s="40">
        <f t="shared" si="53"/>
        <v>6.729639025516887E-2</v>
      </c>
      <c r="AC52" s="40">
        <f t="shared" si="54"/>
        <v>5.6199871270102841E-2</v>
      </c>
      <c r="AD52" s="41">
        <f t="shared" si="55"/>
        <v>2.491934915144034E-2</v>
      </c>
      <c r="AF52" s="55"/>
      <c r="AG52" s="7"/>
    </row>
    <row r="53" spans="1:33" x14ac:dyDescent="0.2">
      <c r="A53" s="7">
        <v>1999</v>
      </c>
      <c r="B53" s="8">
        <v>119291.177</v>
      </c>
      <c r="C53" s="8">
        <v>115846.94200000001</v>
      </c>
      <c r="D53" s="8">
        <v>131677.17800000001</v>
      </c>
      <c r="E53" s="8">
        <v>106674.463</v>
      </c>
      <c r="F53" s="8">
        <v>110193.228</v>
      </c>
      <c r="G53" s="8">
        <v>113159.97399999999</v>
      </c>
      <c r="H53" s="8">
        <v>116708.99400000001</v>
      </c>
      <c r="I53" s="6">
        <v>107881.56700000001</v>
      </c>
      <c r="J53" s="6">
        <v>101234.62</v>
      </c>
      <c r="K53" s="6">
        <v>106975.40699999999</v>
      </c>
      <c r="L53" s="6">
        <v>112226.826</v>
      </c>
      <c r="M53" s="6">
        <v>125019.8</v>
      </c>
      <c r="N53" s="8">
        <f t="shared" si="43"/>
        <v>1366890.1760000002</v>
      </c>
      <c r="O53" s="22">
        <f t="shared" si="44"/>
        <v>8.4764079968938422E-2</v>
      </c>
      <c r="P53" s="15"/>
      <c r="Q53" s="7">
        <v>1999</v>
      </c>
      <c r="R53" s="40">
        <f t="shared" si="56"/>
        <v>9.580900045586449E-2</v>
      </c>
      <c r="S53" s="40">
        <f t="shared" si="57"/>
        <v>0.15905288722342825</v>
      </c>
      <c r="T53" s="40">
        <f t="shared" si="45"/>
        <v>0.20746608197450911</v>
      </c>
      <c r="U53" s="40">
        <f t="shared" si="46"/>
        <v>7.016369599232597E-2</v>
      </c>
      <c r="V53" s="40">
        <f t="shared" si="47"/>
        <v>7.4032146919472908E-2</v>
      </c>
      <c r="W53" s="40">
        <f t="shared" si="48"/>
        <v>7.4752827925032905E-2</v>
      </c>
      <c r="X53" s="40">
        <f t="shared" si="49"/>
        <v>9.5794997156504413E-2</v>
      </c>
      <c r="Y53" s="40">
        <f t="shared" si="50"/>
        <v>4.9468755989694246E-2</v>
      </c>
      <c r="Z53" s="40">
        <f t="shared" si="51"/>
        <v>4.255985568326337E-2</v>
      </c>
      <c r="AA53" s="40">
        <f t="shared" si="52"/>
        <v>2.3409502836969187E-2</v>
      </c>
      <c r="AB53" s="40">
        <f t="shared" si="53"/>
        <v>5.7374072754085681E-2</v>
      </c>
      <c r="AC53" s="40">
        <f t="shared" si="54"/>
        <v>6.3280226276464013E-2</v>
      </c>
      <c r="AD53" s="41">
        <f t="shared" si="55"/>
        <v>8.4764079968938422E-2</v>
      </c>
      <c r="AF53" s="55"/>
      <c r="AG53" s="7"/>
    </row>
    <row r="54" spans="1:33" x14ac:dyDescent="0.2">
      <c r="A54" s="7">
        <v>2000</v>
      </c>
      <c r="B54" s="9">
        <v>133930.5</v>
      </c>
      <c r="C54" s="9">
        <v>120942.299</v>
      </c>
      <c r="D54" s="10">
        <v>118641.061</v>
      </c>
      <c r="E54" s="10">
        <v>107209.34600000001</v>
      </c>
      <c r="F54" s="10">
        <v>110651.84699999999</v>
      </c>
      <c r="G54" s="10">
        <v>112530.16099999999</v>
      </c>
      <c r="H54" s="10">
        <v>119419.00199999999</v>
      </c>
      <c r="I54" s="10">
        <v>110230.005</v>
      </c>
      <c r="J54" s="10">
        <v>102628.084</v>
      </c>
      <c r="K54" s="10">
        <v>106646.11599999999</v>
      </c>
      <c r="L54" s="10">
        <v>107257.34299999999</v>
      </c>
      <c r="M54" s="10">
        <v>126390.70299999999</v>
      </c>
      <c r="N54" s="6">
        <f t="shared" si="43"/>
        <v>1376476.4669999999</v>
      </c>
      <c r="O54" s="22">
        <f t="shared" si="44"/>
        <v>7.0132123036048544E-3</v>
      </c>
      <c r="P54" s="17"/>
      <c r="Q54" s="7">
        <v>2000</v>
      </c>
      <c r="R54" s="40">
        <f t="shared" si="56"/>
        <v>0.12271924351957741</v>
      </c>
      <c r="S54" s="40">
        <f t="shared" si="57"/>
        <v>4.3983526125359385E-2</v>
      </c>
      <c r="T54" s="40">
        <f t="shared" si="45"/>
        <v>-9.9000580039769748E-2</v>
      </c>
      <c r="U54" s="40">
        <f t="shared" si="46"/>
        <v>5.014161636792025E-3</v>
      </c>
      <c r="V54" s="40">
        <f t="shared" si="47"/>
        <v>4.1619526746234925E-3</v>
      </c>
      <c r="W54" s="40">
        <f t="shared" si="48"/>
        <v>-5.5656870334734876E-3</v>
      </c>
      <c r="X54" s="40">
        <f t="shared" si="49"/>
        <v>2.3220215573102942E-2</v>
      </c>
      <c r="Y54" s="40">
        <f t="shared" si="50"/>
        <v>2.1768667857781532E-2</v>
      </c>
      <c r="Z54" s="40">
        <f t="shared" si="51"/>
        <v>1.3764698282070054E-2</v>
      </c>
      <c r="AA54" s="40">
        <f t="shared" si="52"/>
        <v>-3.0781934767493135E-3</v>
      </c>
      <c r="AB54" s="40">
        <f t="shared" si="53"/>
        <v>-4.4280705221049432E-2</v>
      </c>
      <c r="AC54" s="40">
        <f t="shared" si="54"/>
        <v>1.0965487066848523E-2</v>
      </c>
      <c r="AD54" s="41">
        <f t="shared" si="55"/>
        <v>7.0132123036048544E-3</v>
      </c>
      <c r="AF54" s="55"/>
      <c r="AG54" s="7"/>
    </row>
    <row r="55" spans="1:33" x14ac:dyDescent="0.2">
      <c r="A55" s="7">
        <v>2001</v>
      </c>
      <c r="B55" s="6">
        <v>136756.69</v>
      </c>
      <c r="C55" s="6">
        <v>127542.318</v>
      </c>
      <c r="D55" s="6">
        <v>135955.774</v>
      </c>
      <c r="E55" s="6">
        <v>111171.75899999999</v>
      </c>
      <c r="F55" s="6">
        <v>118215.05099999999</v>
      </c>
      <c r="G55" s="6">
        <v>116338.807</v>
      </c>
      <c r="H55" s="6">
        <v>119060.215</v>
      </c>
      <c r="I55" s="6">
        <v>112116.17899999999</v>
      </c>
      <c r="J55" s="6">
        <v>105445.37</v>
      </c>
      <c r="K55" s="6">
        <v>110235.04599999999</v>
      </c>
      <c r="L55" s="6">
        <v>110675.17199999999</v>
      </c>
      <c r="M55" s="6">
        <v>122333.643</v>
      </c>
      <c r="N55" s="6">
        <f t="shared" si="43"/>
        <v>1425846.024</v>
      </c>
      <c r="O55" s="22">
        <f t="shared" si="44"/>
        <v>3.5866618996836186E-2</v>
      </c>
      <c r="P55" s="14"/>
      <c r="Q55" s="7">
        <v>2001</v>
      </c>
      <c r="R55" s="40">
        <f t="shared" si="56"/>
        <v>2.1101914799093624E-2</v>
      </c>
      <c r="S55" s="40">
        <f t="shared" si="57"/>
        <v>5.4571635024070364E-2</v>
      </c>
      <c r="T55" s="40">
        <f t="shared" si="45"/>
        <v>0.14594199389366547</v>
      </c>
      <c r="U55" s="40">
        <f t="shared" si="46"/>
        <v>3.6959585594337874E-2</v>
      </c>
      <c r="V55" s="40">
        <f t="shared" si="47"/>
        <v>6.8351357930789947E-2</v>
      </c>
      <c r="W55" s="40">
        <f t="shared" si="48"/>
        <v>3.3845557192440312E-2</v>
      </c>
      <c r="X55" s="40">
        <f t="shared" si="49"/>
        <v>-3.0044381044148638E-3</v>
      </c>
      <c r="Y55" s="40">
        <f t="shared" si="50"/>
        <v>1.7111257501984056E-2</v>
      </c>
      <c r="Z55" s="40">
        <f t="shared" si="51"/>
        <v>2.7451413786502954E-2</v>
      </c>
      <c r="AA55" s="40">
        <f t="shared" si="52"/>
        <v>3.365270236376916E-2</v>
      </c>
      <c r="AB55" s="40">
        <f t="shared" si="53"/>
        <v>3.1865687741304605E-2</v>
      </c>
      <c r="AC55" s="42">
        <f t="shared" si="54"/>
        <v>-3.2099354649526735E-2</v>
      </c>
      <c r="AD55" s="43">
        <f t="shared" si="55"/>
        <v>3.5866618996836186E-2</v>
      </c>
      <c r="AF55" s="55"/>
      <c r="AG55" s="7"/>
    </row>
    <row r="56" spans="1:33" x14ac:dyDescent="0.2">
      <c r="A56" s="29">
        <v>2002</v>
      </c>
      <c r="B56" s="30">
        <v>126214.84299999999</v>
      </c>
      <c r="C56" s="30">
        <v>109166.81800000001</v>
      </c>
      <c r="D56" s="30">
        <v>125693.61199999999</v>
      </c>
      <c r="E56" s="30">
        <v>107104.45800000001</v>
      </c>
      <c r="F56" s="30">
        <v>103706.071</v>
      </c>
      <c r="G56" s="30">
        <v>103130.89499999999</v>
      </c>
      <c r="H56" s="30">
        <v>107139.996</v>
      </c>
      <c r="I56" s="30">
        <v>100921.766</v>
      </c>
      <c r="J56" s="30">
        <v>92623.519</v>
      </c>
      <c r="K56" s="30">
        <v>100270.23399750001</v>
      </c>
      <c r="L56" s="30">
        <v>102552.091</v>
      </c>
      <c r="M56" s="30">
        <v>110087.645</v>
      </c>
      <c r="N56" s="10">
        <f t="shared" si="43"/>
        <v>1288611.9479975</v>
      </c>
      <c r="O56" s="22">
        <f t="shared" si="44"/>
        <v>-9.6247472512852483E-2</v>
      </c>
      <c r="P56" s="7"/>
      <c r="Q56" s="29">
        <v>2002</v>
      </c>
      <c r="R56" s="40">
        <f t="shared" si="56"/>
        <v>-7.7084689604581702E-2</v>
      </c>
      <c r="S56" s="40">
        <f t="shared" si="57"/>
        <v>-0.14407374970243203</v>
      </c>
      <c r="T56" s="40">
        <f t="shared" si="45"/>
        <v>-7.5481619486054474E-2</v>
      </c>
      <c r="U56" s="40">
        <f t="shared" si="46"/>
        <v>-3.6585739369294101E-2</v>
      </c>
      <c r="V56" s="40">
        <f t="shared" si="47"/>
        <v>-0.12273377947449349</v>
      </c>
      <c r="W56" s="40">
        <f t="shared" si="48"/>
        <v>-0.11352971841975323</v>
      </c>
      <c r="X56" s="40">
        <f t="shared" si="49"/>
        <v>-0.10011924638301717</v>
      </c>
      <c r="Y56" s="40">
        <f t="shared" si="50"/>
        <v>-9.9846544003252102E-2</v>
      </c>
      <c r="Z56" s="40">
        <f t="shared" si="51"/>
        <v>-0.12159709809923369</v>
      </c>
      <c r="AA56" s="40">
        <f t="shared" si="52"/>
        <v>-9.0396043400752801E-2</v>
      </c>
      <c r="AB56" s="40">
        <f t="shared" si="53"/>
        <v>-7.3395693480376889E-2</v>
      </c>
      <c r="AC56" s="42">
        <f t="shared" si="54"/>
        <v>-0.10010327249062623</v>
      </c>
      <c r="AD56" s="43">
        <f t="shared" si="55"/>
        <v>-9.6247472512852483E-2</v>
      </c>
      <c r="AF56" s="55"/>
      <c r="AG56" s="7"/>
    </row>
    <row r="57" spans="1:33" s="71" customFormat="1" x14ac:dyDescent="0.2">
      <c r="A57" s="29">
        <v>2003</v>
      </c>
      <c r="B57" s="10">
        <f>+Declaracion_Energías!B35</f>
        <v>125653.07400000001</v>
      </c>
      <c r="C57" s="10">
        <f>+Declaracion_Energías!C35</f>
        <v>109232.898</v>
      </c>
      <c r="D57" s="10">
        <f>+Declaracion_Energías!D35</f>
        <v>113301.605</v>
      </c>
      <c r="E57" s="10">
        <f>+Declaracion_Energías!E35</f>
        <v>101061.057</v>
      </c>
      <c r="F57" s="59">
        <f>+Declaracion_Energías!F35</f>
        <v>108869.11199999999</v>
      </c>
      <c r="G57" s="59">
        <f>+Declaracion_Energías!G35</f>
        <v>106605.613</v>
      </c>
      <c r="H57" s="59">
        <f>+Declaracion_Energías!H35</f>
        <v>115481.98299999999</v>
      </c>
      <c r="I57" s="59">
        <f>+Declaracion_Energías!I35</f>
        <v>112441.618</v>
      </c>
      <c r="J57" s="59">
        <f>+Declaracion_Energías!J35</f>
        <v>102752.61500000001</v>
      </c>
      <c r="K57" s="59">
        <f>+Declaracion_Energías!K35</f>
        <v>109823.535</v>
      </c>
      <c r="L57" s="59">
        <f>+Declaracion_Energías!L35</f>
        <v>111843.18399999999</v>
      </c>
      <c r="M57" s="59">
        <f>+Declaracion_Energías!M35</f>
        <v>122282.052</v>
      </c>
      <c r="N57" s="10">
        <f t="shared" si="43"/>
        <v>1339348.3459999997</v>
      </c>
      <c r="O57" s="22">
        <f t="shared" si="44"/>
        <v>3.9372906701155452E-2</v>
      </c>
      <c r="P57" s="29"/>
      <c r="Q57" s="29">
        <v>2003</v>
      </c>
      <c r="R57" s="43">
        <f t="shared" si="56"/>
        <v>-4.4508948919739222E-3</v>
      </c>
      <c r="S57" s="43">
        <f t="shared" si="57"/>
        <v>6.0531213797943018E-4</v>
      </c>
      <c r="T57" s="43">
        <f t="shared" si="45"/>
        <v>-9.8588995914923649E-2</v>
      </c>
      <c r="U57" s="43">
        <f t="shared" si="46"/>
        <v>-5.642529837553556E-2</v>
      </c>
      <c r="V57" s="43">
        <f t="shared" si="47"/>
        <v>4.9785330311086673E-2</v>
      </c>
      <c r="W57" s="43">
        <f>+G57/G56-1</f>
        <v>3.3692309176605262E-2</v>
      </c>
      <c r="X57" s="43">
        <f>+H57/H56-1</f>
        <v>7.786062452345055E-2</v>
      </c>
      <c r="Y57" s="43">
        <f t="shared" si="50"/>
        <v>0.11414635768462467</v>
      </c>
      <c r="Z57" s="43">
        <f t="shared" si="51"/>
        <v>0.10935771075594758</v>
      </c>
      <c r="AA57" s="43">
        <f t="shared" si="52"/>
        <v>9.5275543116197126E-2</v>
      </c>
      <c r="AB57" s="43">
        <f t="shared" si="52"/>
        <v>9.0598767020752424E-2</v>
      </c>
      <c r="AC57" s="43">
        <f t="shared" si="54"/>
        <v>0.11076998694994322</v>
      </c>
      <c r="AD57" s="43">
        <f t="shared" si="55"/>
        <v>3.9372906701155452E-2</v>
      </c>
      <c r="AF57" s="55"/>
      <c r="AG57" s="7"/>
    </row>
    <row r="58" spans="1:33" x14ac:dyDescent="0.2">
      <c r="A58" s="29">
        <v>2004</v>
      </c>
      <c r="B58" s="10">
        <f>+Declaracion_Energías!B36</f>
        <v>141485.60699999999</v>
      </c>
      <c r="C58" s="10">
        <f>+Declaracion_Energías!C36</f>
        <v>123752.43</v>
      </c>
      <c r="D58" s="10">
        <f>+Declaracion_Energías!D36</f>
        <v>134384.00399999999</v>
      </c>
      <c r="E58" s="10">
        <f>+Declaracion_Energías!E36</f>
        <v>121369.95600000001</v>
      </c>
      <c r="F58" s="59">
        <f>+Declaracion_Energías!F36</f>
        <v>120183.223</v>
      </c>
      <c r="G58" s="59">
        <f>+Declaracion_Energías!G36</f>
        <v>118591.40399999999</v>
      </c>
      <c r="H58" s="59">
        <f>+Declaracion_Energías!H36</f>
        <v>122106.224</v>
      </c>
      <c r="I58" s="59">
        <f>+Declaracion_Energías!I36</f>
        <v>119818.572</v>
      </c>
      <c r="J58" s="59">
        <f>+Declaracion_Energías!J36</f>
        <v>112935.67600000001</v>
      </c>
      <c r="K58" s="59">
        <f>+Declaracion_Energías!K36</f>
        <v>113954.52</v>
      </c>
      <c r="L58" s="59">
        <f>+Declaracion_Energías!L36</f>
        <v>120501.01300000001</v>
      </c>
      <c r="M58" s="59">
        <f>+Declaracion_Energías!M36</f>
        <v>139284.06899999999</v>
      </c>
      <c r="N58" s="10">
        <f t="shared" si="43"/>
        <v>1488366.6980000001</v>
      </c>
      <c r="O58" s="22">
        <f t="shared" si="44"/>
        <v>0.11126183299889658</v>
      </c>
      <c r="P58" s="29"/>
      <c r="Q58" s="29">
        <v>2004</v>
      </c>
      <c r="R58" s="43">
        <f t="shared" ref="R58:Z59" si="58">+B58/B57-1</f>
        <v>0.12600195519291457</v>
      </c>
      <c r="S58" s="43">
        <f t="shared" si="58"/>
        <v>0.13292270246276905</v>
      </c>
      <c r="T58" s="43">
        <f t="shared" si="58"/>
        <v>0.18607325995073043</v>
      </c>
      <c r="U58" s="43">
        <f t="shared" si="58"/>
        <v>0.20095672460659109</v>
      </c>
      <c r="V58" s="43">
        <f t="shared" si="58"/>
        <v>0.10392397615955584</v>
      </c>
      <c r="W58" s="43">
        <f t="shared" si="58"/>
        <v>0.11243114375225249</v>
      </c>
      <c r="X58" s="43">
        <f t="shared" si="58"/>
        <v>5.7361683856779644E-2</v>
      </c>
      <c r="Y58" s="43">
        <f t="shared" si="58"/>
        <v>6.5606971255073976E-2</v>
      </c>
      <c r="Z58" s="43">
        <f t="shared" si="58"/>
        <v>9.9102694369384237E-2</v>
      </c>
      <c r="AA58" s="43">
        <f t="shared" ref="AA58:AB61" si="59">+K58/K57-1</f>
        <v>3.7614751701445348E-2</v>
      </c>
      <c r="AB58" s="43">
        <f t="shared" si="59"/>
        <v>7.7410430303915589E-2</v>
      </c>
      <c r="AC58" s="43">
        <f t="shared" si="54"/>
        <v>0.13903934978127452</v>
      </c>
      <c r="AD58" s="43">
        <f t="shared" si="55"/>
        <v>0.11126183299889658</v>
      </c>
      <c r="AF58" s="55"/>
      <c r="AG58" s="7"/>
    </row>
    <row r="59" spans="1:33" x14ac:dyDescent="0.2">
      <c r="A59" s="29">
        <v>2005</v>
      </c>
      <c r="B59" s="10">
        <f>+Declaracion_Energías!B37</f>
        <v>152690.21400000001</v>
      </c>
      <c r="C59" s="10">
        <f>+Declaracion_Energías!C37</f>
        <v>131522.59700000001</v>
      </c>
      <c r="D59" s="10">
        <f>+Declaracion_Energías!D37</f>
        <v>135073.29699999999</v>
      </c>
      <c r="E59" s="10">
        <f>+Declaracion_Energías!E37</f>
        <v>124387.769</v>
      </c>
      <c r="F59" s="59">
        <f>+Declaracion_Energías!F37</f>
        <v>129901.281</v>
      </c>
      <c r="G59" s="59">
        <f>+Declaracion_Energías!G37</f>
        <v>130540.446</v>
      </c>
      <c r="H59" s="59">
        <f>+Declaracion_Energías!H37</f>
        <v>136011.63500000001</v>
      </c>
      <c r="I59" s="59">
        <f>+Declaracion_Energías!I37</f>
        <v>131182.66200000001</v>
      </c>
      <c r="J59" s="59">
        <f>+Declaracion_Energías!J37</f>
        <v>124677.201</v>
      </c>
      <c r="K59" s="59">
        <f>+Declaracion_Energías!K37</f>
        <v>125621.364</v>
      </c>
      <c r="L59" s="59">
        <f>+Declaracion_Energías!L37</f>
        <v>135937.821</v>
      </c>
      <c r="M59" s="59">
        <f>+Declaracion_Energías!M37</f>
        <v>150240.23300000001</v>
      </c>
      <c r="N59" s="10">
        <f t="shared" ref="N59:N65" si="60">SUM(B59:M59)</f>
        <v>1607786.52</v>
      </c>
      <c r="O59" s="22">
        <f t="shared" si="44"/>
        <v>8.0235483742326918E-2</v>
      </c>
      <c r="P59" s="29"/>
      <c r="Q59" s="29">
        <v>2005</v>
      </c>
      <c r="R59" s="43">
        <f t="shared" ref="R59:X59" si="61">+B59/B58-1</f>
        <v>7.9192557021012133E-2</v>
      </c>
      <c r="S59" s="43">
        <f t="shared" si="61"/>
        <v>6.2787995354919524E-2</v>
      </c>
      <c r="T59" s="43">
        <f t="shared" si="61"/>
        <v>5.1292786305132676E-3</v>
      </c>
      <c r="U59" s="43">
        <f t="shared" si="61"/>
        <v>2.4864580160183891E-2</v>
      </c>
      <c r="V59" s="43">
        <f t="shared" si="61"/>
        <v>8.0860354360774656E-2</v>
      </c>
      <c r="W59" s="43">
        <f t="shared" si="61"/>
        <v>0.10075807855348429</v>
      </c>
      <c r="X59" s="43">
        <f t="shared" si="61"/>
        <v>0.11387962500584736</v>
      </c>
      <c r="Y59" s="43">
        <f t="shared" si="58"/>
        <v>9.484414486261783E-2</v>
      </c>
      <c r="Z59" s="43">
        <f t="shared" si="58"/>
        <v>0.10396648265513542</v>
      </c>
      <c r="AA59" s="43">
        <f t="shared" si="59"/>
        <v>0.10238158170470113</v>
      </c>
      <c r="AB59" s="43">
        <f t="shared" si="59"/>
        <v>0.12810521352214677</v>
      </c>
      <c r="AC59" s="43">
        <f t="shared" si="54"/>
        <v>7.8660568137193243E-2</v>
      </c>
      <c r="AD59" s="43">
        <f t="shared" si="55"/>
        <v>8.0235483742326918E-2</v>
      </c>
      <c r="AF59" s="55"/>
      <c r="AG59" s="7"/>
    </row>
    <row r="60" spans="1:33" s="71" customFormat="1" x14ac:dyDescent="0.2">
      <c r="A60" s="29">
        <v>2006</v>
      </c>
      <c r="B60" s="10">
        <f>+Declaracion_Energías!B38</f>
        <v>171135.274</v>
      </c>
      <c r="C60" s="10">
        <f>+Declaracion_Energías!C38</f>
        <v>149855.19699999999</v>
      </c>
      <c r="D60" s="10">
        <f>+Declaracion_Energías!D38</f>
        <v>146094.07</v>
      </c>
      <c r="E60" s="10">
        <f>+Declaracion_Energías!E38</f>
        <v>134730.82699999999</v>
      </c>
      <c r="F60" s="10">
        <f>+Declaracion_Energías!F38</f>
        <v>137587.63399999999</v>
      </c>
      <c r="G60" s="10">
        <f>+Declaracion_Energías!G38</f>
        <v>138851.85200000001</v>
      </c>
      <c r="H60" s="10">
        <f>+Declaracion_Energías!H38</f>
        <v>140832.114</v>
      </c>
      <c r="I60" s="10">
        <f>+Declaracion_Energías!I38</f>
        <v>145075.17600000001</v>
      </c>
      <c r="J60" s="10">
        <f>+Declaracion_Energías!J38</f>
        <v>132903.959</v>
      </c>
      <c r="K60" s="10">
        <f>+Declaracion_Energías!K38</f>
        <v>141133.655</v>
      </c>
      <c r="L60" s="10">
        <f>+Declaracion_Energías!L38</f>
        <v>143900.09099999999</v>
      </c>
      <c r="M60" s="10">
        <f>+Declaracion_Energías!M38</f>
        <v>167343.54699999999</v>
      </c>
      <c r="N60" s="10">
        <f t="shared" si="60"/>
        <v>1749443.3960000002</v>
      </c>
      <c r="O60" s="22">
        <f t="shared" si="44"/>
        <v>8.8106769299197918E-2</v>
      </c>
      <c r="P60" s="29"/>
      <c r="Q60" s="29">
        <v>2006</v>
      </c>
      <c r="R60" s="43">
        <f t="shared" ref="R60:Z61" si="62">+B60/B59-1</f>
        <v>0.12080053800959378</v>
      </c>
      <c r="S60" s="43">
        <f t="shared" si="62"/>
        <v>0.13938745446153233</v>
      </c>
      <c r="T60" s="43">
        <f t="shared" si="62"/>
        <v>8.1591056446930654E-2</v>
      </c>
      <c r="U60" s="43">
        <f t="shared" si="62"/>
        <v>8.3151728527263824E-2</v>
      </c>
      <c r="V60" s="43">
        <f t="shared" si="62"/>
        <v>5.9170725190923923E-2</v>
      </c>
      <c r="W60" s="43">
        <f t="shared" si="62"/>
        <v>6.3669201804320563E-2</v>
      </c>
      <c r="X60" s="43">
        <f t="shared" si="62"/>
        <v>3.5441666442727504E-2</v>
      </c>
      <c r="Y60" s="43">
        <f t="shared" si="62"/>
        <v>0.10590205891690174</v>
      </c>
      <c r="Z60" s="43">
        <f t="shared" si="62"/>
        <v>6.598446174613759E-2</v>
      </c>
      <c r="AA60" s="43">
        <f t="shared" si="59"/>
        <v>0.12348449742991163</v>
      </c>
      <c r="AB60" s="43">
        <f t="shared" si="59"/>
        <v>5.8572882376862534E-2</v>
      </c>
      <c r="AC60" s="43">
        <f>+M60/M59-1</f>
        <v>0.1138397728656344</v>
      </c>
      <c r="AD60" s="43">
        <f>+N60/N59-1</f>
        <v>8.8106769299197918E-2</v>
      </c>
      <c r="AF60" s="80"/>
      <c r="AG60" s="29"/>
    </row>
    <row r="61" spans="1:33" x14ac:dyDescent="0.2">
      <c r="A61" s="29">
        <v>2007</v>
      </c>
      <c r="B61" s="10">
        <f>+Declaracion_Energías!B39</f>
        <v>173554.90299999999</v>
      </c>
      <c r="C61" s="10">
        <f>+Declaracion_Energías!C39</f>
        <v>157616.109</v>
      </c>
      <c r="D61" s="10">
        <f>+Declaracion_Energías!D39</f>
        <v>154372.99900000001</v>
      </c>
      <c r="E61" s="10">
        <f>+Declaracion_Energías!E39</f>
        <v>146744.511</v>
      </c>
      <c r="F61" s="59">
        <f>+Declaracion_Energías!F39</f>
        <v>158980.057</v>
      </c>
      <c r="G61" s="59">
        <f>+Declaracion_Energías!G39</f>
        <v>157656.50399999999</v>
      </c>
      <c r="H61" s="59">
        <f>+Declaracion_Energías!H39</f>
        <v>164809.514</v>
      </c>
      <c r="I61" s="59">
        <f>+Declaracion_Energías!I39</f>
        <v>161395.36300000001</v>
      </c>
      <c r="J61" s="59">
        <f>+Declaracion_Energías!J39</f>
        <v>138956.93599999999</v>
      </c>
      <c r="K61" s="59">
        <f>+Declaracion_Energías!K39</f>
        <v>147562.14600000001</v>
      </c>
      <c r="L61" s="59">
        <f>+Declaracion_Energías!L39</f>
        <v>150734.78100000002</v>
      </c>
      <c r="M61" s="59">
        <f>+Declaracion_Energías!M39</f>
        <v>175518.889</v>
      </c>
      <c r="N61" s="10">
        <f t="shared" si="60"/>
        <v>1887902.7119999998</v>
      </c>
      <c r="O61" s="22">
        <f t="shared" si="44"/>
        <v>7.9144781886958393E-2</v>
      </c>
      <c r="P61" s="29"/>
      <c r="Q61" s="29">
        <v>2007</v>
      </c>
      <c r="R61" s="43">
        <f t="shared" si="62"/>
        <v>1.4138692412412723E-2</v>
      </c>
      <c r="S61" s="43">
        <f t="shared" si="62"/>
        <v>5.1789408411374804E-2</v>
      </c>
      <c r="T61" s="43">
        <f t="shared" si="62"/>
        <v>5.6668480794600296E-2</v>
      </c>
      <c r="U61" s="43">
        <f t="shared" si="62"/>
        <v>8.91680416984304E-2</v>
      </c>
      <c r="V61" s="43">
        <f t="shared" si="62"/>
        <v>0.15548216346245192</v>
      </c>
      <c r="W61" s="43">
        <f t="shared" si="62"/>
        <v>0.13542960881789301</v>
      </c>
      <c r="X61" s="43">
        <f t="shared" si="62"/>
        <v>0.17025520187817378</v>
      </c>
      <c r="Y61" s="43">
        <f t="shared" si="62"/>
        <v>0.11249469033902804</v>
      </c>
      <c r="Z61" s="43">
        <f t="shared" si="62"/>
        <v>4.554399316276192E-2</v>
      </c>
      <c r="AA61" s="43">
        <f t="shared" si="59"/>
        <v>4.5548958538627948E-2</v>
      </c>
      <c r="AB61" s="43">
        <f t="shared" si="59"/>
        <v>4.7496078372876394E-2</v>
      </c>
      <c r="AC61" s="43">
        <f>+M61/M60-1</f>
        <v>4.8853643576707517E-2</v>
      </c>
      <c r="AD61" s="43">
        <f>+N61/N60-1</f>
        <v>7.9144781886958393E-2</v>
      </c>
      <c r="AF61" s="55"/>
      <c r="AG61" s="7"/>
    </row>
    <row r="62" spans="1:33" x14ac:dyDescent="0.2">
      <c r="A62" s="29">
        <v>2008</v>
      </c>
      <c r="B62" s="10">
        <f>+Declaracion_Energías!B40</f>
        <v>190654.69200000001</v>
      </c>
      <c r="C62" s="10">
        <f>+Declaracion_Energías!C40</f>
        <v>177312.30300000001</v>
      </c>
      <c r="D62" s="10">
        <f>+Declaracion_Energías!D40</f>
        <v>168535.41400000002</v>
      </c>
      <c r="E62" s="10">
        <f>+Declaracion_Energías!E40</f>
        <v>155185.54699999999</v>
      </c>
      <c r="F62" s="59">
        <f>+Declaracion_Energías!F40</f>
        <v>159107.93900000001</v>
      </c>
      <c r="G62" s="59">
        <f>+Declaracion_Energías!G40</f>
        <v>167014.611</v>
      </c>
      <c r="H62" s="59">
        <f>+Declaracion_Energías!H40</f>
        <v>162665.57999999999</v>
      </c>
      <c r="I62" s="59">
        <f>+Declaracion_Energías!I40</f>
        <v>155962.07800000001</v>
      </c>
      <c r="J62" s="59">
        <f>+Declaracion_Energías!J40</f>
        <v>146758.68400000001</v>
      </c>
      <c r="K62" s="59">
        <f>+Declaracion_Energías!K40</f>
        <v>150371.277</v>
      </c>
      <c r="L62" s="59">
        <f>+Declaracion_Energías!L40</f>
        <v>176743.99600000001</v>
      </c>
      <c r="M62" s="59">
        <f>+Declaracion_Energías!M40</f>
        <v>198731.736</v>
      </c>
      <c r="N62" s="10">
        <f t="shared" si="60"/>
        <v>2009043.8570000003</v>
      </c>
      <c r="O62" s="22">
        <f t="shared" si="44"/>
        <v>6.4167048561345919E-2</v>
      </c>
      <c r="P62" s="29"/>
      <c r="Q62" s="29"/>
      <c r="R62" s="43"/>
      <c r="S62" s="43"/>
      <c r="T62" s="43"/>
      <c r="U62" s="43"/>
      <c r="V62" s="43"/>
      <c r="W62" s="43"/>
      <c r="X62" s="43"/>
      <c r="Y62" s="43"/>
      <c r="Z62" s="43"/>
      <c r="AA62" s="43"/>
      <c r="AB62" s="43"/>
      <c r="AC62" s="43"/>
      <c r="AD62" s="43"/>
      <c r="AF62" s="55"/>
      <c r="AG62" s="7"/>
    </row>
    <row r="63" spans="1:33" s="71" customFormat="1" x14ac:dyDescent="0.2">
      <c r="A63" s="29">
        <v>2009</v>
      </c>
      <c r="B63" s="10">
        <f>+Declaracion_Energías!B41</f>
        <v>200366.78200000001</v>
      </c>
      <c r="C63" s="10">
        <f>+Declaracion_Energías!C41</f>
        <v>172316.79300000001</v>
      </c>
      <c r="D63" s="10">
        <f>+Declaracion_Energías!D41</f>
        <v>181775.27800000002</v>
      </c>
      <c r="E63" s="10">
        <f>+Declaracion_Energías!E41</f>
        <v>155755.95800000001</v>
      </c>
      <c r="F63" s="10">
        <f>+Declaracion_Energías!F41</f>
        <v>159388.986</v>
      </c>
      <c r="G63" s="10">
        <f>+Declaracion_Energías!G41</f>
        <v>170189.163</v>
      </c>
      <c r="H63" s="10">
        <f>+Declaracion_Energías!H41</f>
        <v>177673.55900000001</v>
      </c>
      <c r="I63" s="10">
        <f>+Declaracion_Energías!I41</f>
        <v>165107.36799999999</v>
      </c>
      <c r="J63" s="10">
        <f>+Declaracion_Energías!J41</f>
        <v>150795.497</v>
      </c>
      <c r="K63" s="10">
        <f>+Declaracion_Energías!K41</f>
        <v>157719.87899999999</v>
      </c>
      <c r="L63" s="10">
        <f>+Declaracion_Energías!L41</f>
        <v>172076.41399999999</v>
      </c>
      <c r="M63" s="10">
        <f>+Declaracion_Energías!M41</f>
        <v>188580.28899999999</v>
      </c>
      <c r="N63" s="10">
        <f t="shared" si="60"/>
        <v>2051745.9659999995</v>
      </c>
      <c r="O63" s="22">
        <f t="shared" si="44"/>
        <v>2.1254941175731235E-2</v>
      </c>
      <c r="P63" s="29"/>
      <c r="Q63" s="29"/>
      <c r="R63" s="43"/>
      <c r="S63" s="43"/>
      <c r="T63" s="43"/>
      <c r="U63" s="43"/>
      <c r="V63" s="43"/>
      <c r="W63" s="43"/>
      <c r="X63" s="43"/>
      <c r="Y63" s="43"/>
      <c r="Z63" s="43"/>
      <c r="AA63" s="43"/>
      <c r="AB63" s="43"/>
      <c r="AC63" s="43"/>
      <c r="AD63" s="43"/>
      <c r="AF63" s="80"/>
      <c r="AG63" s="29"/>
    </row>
    <row r="64" spans="1:33" s="71" customFormat="1" x14ac:dyDescent="0.2">
      <c r="A64" s="29">
        <v>2010</v>
      </c>
      <c r="B64" s="10">
        <f>+Declaracion_Energías!B42</f>
        <v>217290.31900000002</v>
      </c>
      <c r="C64" s="10">
        <f>+Declaracion_Energías!C42</f>
        <v>184955.94899999999</v>
      </c>
      <c r="D64" s="10">
        <f>+Declaracion_Energías!D42</f>
        <v>195818.527</v>
      </c>
      <c r="E64" s="10">
        <f>+Declaracion_Energías!E42</f>
        <v>160418.31399999998</v>
      </c>
      <c r="F64" s="10">
        <f>+Declaracion_Energías!F42</f>
        <v>167189.04100000003</v>
      </c>
      <c r="G64" s="10">
        <f>+Declaracion_Energías!G42</f>
        <v>177553.34199999998</v>
      </c>
      <c r="H64" s="10">
        <f>+Declaracion_Energías!H42</f>
        <v>190249.84700000001</v>
      </c>
      <c r="I64" s="10">
        <f>+Declaracion_Energías!I42</f>
        <v>183098.58400000003</v>
      </c>
      <c r="J64" s="10">
        <f>+Declaracion_Energías!J42</f>
        <v>161999.98699999996</v>
      </c>
      <c r="K64" s="10">
        <f>+Declaracion_Energías!K42</f>
        <v>161577.26499999996</v>
      </c>
      <c r="L64" s="10">
        <f>+Declaracion_Energías!L42</f>
        <v>177609.95499999996</v>
      </c>
      <c r="M64" s="10">
        <f>+Declaracion_Energías!M42</f>
        <v>223570.09299999994</v>
      </c>
      <c r="N64" s="10">
        <f t="shared" si="60"/>
        <v>2201331.2229999998</v>
      </c>
      <c r="O64" s="22">
        <f t="shared" si="44"/>
        <v>7.290632440799949E-2</v>
      </c>
      <c r="P64" s="29"/>
      <c r="Q64" s="29"/>
      <c r="R64" s="43"/>
      <c r="S64" s="43"/>
      <c r="T64" s="43"/>
      <c r="U64" s="43"/>
      <c r="V64" s="43"/>
      <c r="W64" s="43"/>
      <c r="X64" s="43"/>
      <c r="Y64" s="43"/>
      <c r="Z64" s="43"/>
      <c r="AA64" s="43"/>
      <c r="AB64" s="43"/>
      <c r="AC64" s="43"/>
      <c r="AD64" s="43"/>
      <c r="AF64" s="80"/>
      <c r="AG64" s="29"/>
    </row>
    <row r="65" spans="1:33" s="71" customFormat="1" ht="15" x14ac:dyDescent="0.25">
      <c r="A65" s="32">
        <v>2011</v>
      </c>
      <c r="B65" s="33"/>
      <c r="C65" s="33"/>
      <c r="D65" s="33"/>
      <c r="E65" s="33"/>
      <c r="F65" s="33"/>
      <c r="G65" s="33"/>
      <c r="H65" s="33"/>
      <c r="I65" s="33"/>
      <c r="J65" s="33"/>
      <c r="K65" s="33"/>
      <c r="L65" s="33"/>
      <c r="M65" s="33"/>
      <c r="N65" s="33">
        <f t="shared" si="60"/>
        <v>0</v>
      </c>
      <c r="O65" s="79"/>
      <c r="P65" s="29"/>
      <c r="Q65" s="32"/>
      <c r="R65" s="44"/>
      <c r="S65" s="44"/>
      <c r="T65" s="44"/>
      <c r="U65" s="44"/>
      <c r="V65" s="44"/>
      <c r="W65" s="44"/>
      <c r="X65" s="44"/>
      <c r="Y65" s="44"/>
      <c r="Z65" s="44"/>
      <c r="AA65" s="44"/>
      <c r="AB65" s="44"/>
      <c r="AC65" s="44"/>
      <c r="AD65" s="44"/>
      <c r="AF65" s="80"/>
      <c r="AG65" s="29"/>
    </row>
    <row r="66" spans="1:33" x14ac:dyDescent="0.2">
      <c r="A66" s="29"/>
      <c r="B66" s="10"/>
      <c r="C66" s="10"/>
      <c r="D66" s="10"/>
      <c r="E66" s="10"/>
      <c r="F66" s="10"/>
      <c r="G66" s="10"/>
      <c r="H66" s="10"/>
      <c r="I66" s="10"/>
      <c r="J66" s="10"/>
      <c r="K66" s="10"/>
      <c r="L66" s="10"/>
      <c r="M66" s="10"/>
      <c r="N66" s="10"/>
      <c r="O66" s="31"/>
      <c r="P66" s="60"/>
      <c r="Q66" s="29"/>
      <c r="R66" s="43"/>
      <c r="S66" s="43"/>
      <c r="T66" s="43"/>
      <c r="U66" s="43"/>
      <c r="V66" s="43"/>
      <c r="W66" s="43"/>
      <c r="X66" s="43"/>
      <c r="Y66" s="43"/>
      <c r="Z66" s="43"/>
      <c r="AA66" s="43"/>
      <c r="AB66" s="43"/>
      <c r="AC66" s="43"/>
      <c r="AD66" s="43"/>
      <c r="AF66" s="55"/>
      <c r="AG66" s="7"/>
    </row>
    <row r="67" spans="1:33" ht="18.75" x14ac:dyDescent="0.3">
      <c r="A67" s="35" t="s">
        <v>21</v>
      </c>
      <c r="B67" s="6"/>
      <c r="C67" s="6"/>
      <c r="D67" s="6"/>
      <c r="E67" s="6"/>
      <c r="F67" s="6"/>
      <c r="G67" s="6"/>
      <c r="H67" s="6"/>
      <c r="I67" s="6"/>
      <c r="J67" s="6"/>
      <c r="K67" s="6"/>
      <c r="L67" s="6"/>
      <c r="M67" s="6"/>
      <c r="N67" s="6"/>
      <c r="O67" s="2" t="s">
        <v>25</v>
      </c>
      <c r="P67" s="14"/>
      <c r="Q67" s="35" t="s">
        <v>21</v>
      </c>
      <c r="R67" s="50"/>
      <c r="S67" s="50"/>
      <c r="T67" s="50"/>
      <c r="U67" s="50"/>
      <c r="V67" s="50"/>
      <c r="W67" s="50"/>
      <c r="X67" s="50"/>
      <c r="Y67" s="50"/>
      <c r="Z67" s="50"/>
      <c r="AA67" s="50"/>
      <c r="AB67" s="50"/>
      <c r="AC67" s="50"/>
      <c r="AD67" s="50"/>
      <c r="AF67" s="55"/>
      <c r="AG67" s="7"/>
    </row>
    <row r="68" spans="1:33" x14ac:dyDescent="0.2">
      <c r="A68" s="23"/>
      <c r="B68" s="23" t="s">
        <v>5</v>
      </c>
      <c r="C68" s="23" t="s">
        <v>6</v>
      </c>
      <c r="D68" s="23" t="s">
        <v>7</v>
      </c>
      <c r="E68" s="23" t="s">
        <v>8</v>
      </c>
      <c r="F68" s="23" t="s">
        <v>9</v>
      </c>
      <c r="G68" s="23" t="s">
        <v>10</v>
      </c>
      <c r="H68" s="23" t="s">
        <v>11</v>
      </c>
      <c r="I68" s="23" t="s">
        <v>12</v>
      </c>
      <c r="J68" s="23" t="s">
        <v>13</v>
      </c>
      <c r="K68" s="24" t="s">
        <v>14</v>
      </c>
      <c r="L68" s="24" t="s">
        <v>15</v>
      </c>
      <c r="M68" s="24" t="s">
        <v>16</v>
      </c>
      <c r="N68" s="24" t="s">
        <v>17</v>
      </c>
      <c r="O68" s="24" t="s">
        <v>30</v>
      </c>
      <c r="P68" s="14"/>
      <c r="Q68" s="23"/>
      <c r="R68" s="47" t="s">
        <v>5</v>
      </c>
      <c r="S68" s="47" t="s">
        <v>6</v>
      </c>
      <c r="T68" s="47" t="s">
        <v>7</v>
      </c>
      <c r="U68" s="47" t="s">
        <v>8</v>
      </c>
      <c r="V68" s="47" t="s">
        <v>9</v>
      </c>
      <c r="W68" s="47" t="s">
        <v>10</v>
      </c>
      <c r="X68" s="47" t="s">
        <v>11</v>
      </c>
      <c r="Y68" s="47" t="s">
        <v>12</v>
      </c>
      <c r="Z68" s="47" t="s">
        <v>13</v>
      </c>
      <c r="AA68" s="47" t="s">
        <v>14</v>
      </c>
      <c r="AB68" s="47" t="s">
        <v>15</v>
      </c>
      <c r="AC68" s="47" t="s">
        <v>16</v>
      </c>
      <c r="AD68" s="47" t="s">
        <v>17</v>
      </c>
      <c r="AF68" s="55"/>
      <c r="AG68" s="7"/>
    </row>
    <row r="69" spans="1:33" x14ac:dyDescent="0.2">
      <c r="A69" s="7">
        <v>1992</v>
      </c>
      <c r="B69" s="4">
        <f t="shared" ref="B69:M69" si="63">+B92+B115</f>
        <v>0</v>
      </c>
      <c r="C69" s="4">
        <f t="shared" si="63"/>
        <v>0</v>
      </c>
      <c r="D69" s="4">
        <f t="shared" si="63"/>
        <v>0</v>
      </c>
      <c r="E69" s="4">
        <f t="shared" si="63"/>
        <v>0</v>
      </c>
      <c r="F69" s="4">
        <f t="shared" si="63"/>
        <v>0</v>
      </c>
      <c r="G69" s="4">
        <f t="shared" si="63"/>
        <v>0</v>
      </c>
      <c r="H69" s="4">
        <f t="shared" si="63"/>
        <v>0</v>
      </c>
      <c r="I69" s="4">
        <f t="shared" si="63"/>
        <v>0</v>
      </c>
      <c r="J69" s="4">
        <f t="shared" si="63"/>
        <v>0</v>
      </c>
      <c r="K69" s="4">
        <f t="shared" si="63"/>
        <v>0</v>
      </c>
      <c r="L69" s="4">
        <f t="shared" si="63"/>
        <v>0</v>
      </c>
      <c r="M69" s="4">
        <f t="shared" si="63"/>
        <v>0</v>
      </c>
      <c r="N69" s="8">
        <f t="shared" ref="N69:N81" si="64">SUM(B69:M69)</f>
        <v>0</v>
      </c>
      <c r="O69" s="22"/>
      <c r="P69" s="14"/>
      <c r="Q69" s="7">
        <v>1992</v>
      </c>
      <c r="R69" s="40"/>
      <c r="S69" s="40"/>
      <c r="T69" s="40"/>
      <c r="U69" s="40"/>
      <c r="V69" s="40"/>
      <c r="W69" s="40"/>
      <c r="X69" s="40"/>
      <c r="Y69" s="40"/>
      <c r="Z69" s="40"/>
      <c r="AA69" s="40"/>
      <c r="AB69" s="40"/>
      <c r="AC69" s="40"/>
      <c r="AD69" s="41"/>
      <c r="AF69" s="55"/>
      <c r="AG69" s="7"/>
    </row>
    <row r="70" spans="1:33" x14ac:dyDescent="0.2">
      <c r="A70" s="7">
        <v>1993</v>
      </c>
      <c r="B70" s="4">
        <f t="shared" ref="B70:M70" si="65">+B93+B116</f>
        <v>0</v>
      </c>
      <c r="C70" s="4">
        <f t="shared" si="65"/>
        <v>0</v>
      </c>
      <c r="D70" s="4">
        <f t="shared" si="65"/>
        <v>0</v>
      </c>
      <c r="E70" s="4">
        <f t="shared" si="65"/>
        <v>0</v>
      </c>
      <c r="F70" s="4">
        <f t="shared" si="65"/>
        <v>0</v>
      </c>
      <c r="G70" s="4">
        <f t="shared" si="65"/>
        <v>0</v>
      </c>
      <c r="H70" s="4">
        <f t="shared" si="65"/>
        <v>0</v>
      </c>
      <c r="I70" s="4">
        <f t="shared" si="65"/>
        <v>0</v>
      </c>
      <c r="J70" s="4">
        <f t="shared" si="65"/>
        <v>0</v>
      </c>
      <c r="K70" s="4">
        <f t="shared" si="65"/>
        <v>0</v>
      </c>
      <c r="L70" s="4">
        <f t="shared" si="65"/>
        <v>8811</v>
      </c>
      <c r="M70" s="4">
        <f t="shared" si="65"/>
        <v>9867.6</v>
      </c>
      <c r="N70" s="8">
        <f t="shared" si="64"/>
        <v>18678.599999999999</v>
      </c>
      <c r="O70" s="22"/>
      <c r="P70" s="14"/>
      <c r="Q70" s="7">
        <v>1993</v>
      </c>
      <c r="R70" s="40"/>
      <c r="S70" s="40"/>
      <c r="T70" s="40"/>
      <c r="U70" s="40"/>
      <c r="V70" s="40"/>
      <c r="W70" s="40"/>
      <c r="X70" s="40"/>
      <c r="Y70" s="40"/>
      <c r="Z70" s="40"/>
      <c r="AA70" s="40"/>
      <c r="AB70" s="40"/>
      <c r="AC70" s="40"/>
      <c r="AD70" s="41"/>
      <c r="AF70" s="55"/>
      <c r="AG70" s="7"/>
    </row>
    <row r="71" spans="1:33" x14ac:dyDescent="0.2">
      <c r="A71" s="7">
        <v>1994</v>
      </c>
      <c r="B71" s="4">
        <f t="shared" ref="B71:M71" si="66">+B94+B117</f>
        <v>10523.7</v>
      </c>
      <c r="C71" s="4">
        <f t="shared" si="66"/>
        <v>9687.2000000000007</v>
      </c>
      <c r="D71" s="4">
        <f t="shared" si="66"/>
        <v>10708.2</v>
      </c>
      <c r="E71" s="4">
        <f t="shared" si="66"/>
        <v>9538.9</v>
      </c>
      <c r="F71" s="4">
        <f t="shared" si="66"/>
        <v>10052.1</v>
      </c>
      <c r="G71" s="4">
        <f t="shared" si="66"/>
        <v>10537.7</v>
      </c>
      <c r="H71" s="4">
        <f t="shared" si="66"/>
        <v>11406.054999999998</v>
      </c>
      <c r="I71" s="4">
        <f t="shared" si="66"/>
        <v>11006</v>
      </c>
      <c r="J71" s="4">
        <f t="shared" si="66"/>
        <v>10192</v>
      </c>
      <c r="K71" s="4">
        <f t="shared" si="66"/>
        <v>10105</v>
      </c>
      <c r="L71" s="4">
        <f t="shared" si="66"/>
        <v>10345</v>
      </c>
      <c r="M71" s="4">
        <f t="shared" si="66"/>
        <v>12334</v>
      </c>
      <c r="N71" s="8">
        <f t="shared" si="64"/>
        <v>126435.855</v>
      </c>
      <c r="O71" s="22">
        <f t="shared" ref="O71:O87" si="67">+N71/N70-1</f>
        <v>5.769022035912756</v>
      </c>
      <c r="P71" s="14"/>
      <c r="Q71" s="7">
        <v>1994</v>
      </c>
      <c r="R71" s="40"/>
      <c r="S71" s="40"/>
      <c r="T71" s="40"/>
      <c r="U71" s="40"/>
      <c r="V71" s="40"/>
      <c r="W71" s="40"/>
      <c r="X71" s="40"/>
      <c r="Y71" s="40"/>
      <c r="Z71" s="40"/>
      <c r="AA71" s="40"/>
      <c r="AB71" s="40">
        <f t="shared" ref="AB71:AB79" si="68">+L71/L70-1</f>
        <v>0.17410055612302799</v>
      </c>
      <c r="AC71" s="40">
        <f t="shared" ref="AC71:AC83" si="69">+M71/M70-1</f>
        <v>0.24994932911751588</v>
      </c>
      <c r="AD71" s="41">
        <f t="shared" ref="AD71:AD83" si="70">+N71/N70-1</f>
        <v>5.769022035912756</v>
      </c>
      <c r="AF71" s="55"/>
      <c r="AG71" s="7"/>
    </row>
    <row r="72" spans="1:33" x14ac:dyDescent="0.2">
      <c r="A72" s="7">
        <v>1995</v>
      </c>
      <c r="B72" s="4">
        <f t="shared" ref="B72:M72" si="71">+B95+B118</f>
        <v>13515.466999999999</v>
      </c>
      <c r="C72" s="4">
        <f t="shared" si="71"/>
        <v>11404.726999999999</v>
      </c>
      <c r="D72" s="4">
        <f t="shared" si="71"/>
        <v>12387.64</v>
      </c>
      <c r="E72" s="4">
        <f t="shared" si="71"/>
        <v>11143.547</v>
      </c>
      <c r="F72" s="4">
        <f t="shared" si="71"/>
        <v>11683.515000000001</v>
      </c>
      <c r="G72" s="4">
        <f t="shared" si="71"/>
        <v>13344.236999999999</v>
      </c>
      <c r="H72" s="4">
        <f t="shared" si="71"/>
        <v>13684.543000000001</v>
      </c>
      <c r="I72" s="4">
        <f t="shared" si="71"/>
        <v>13810.425999999999</v>
      </c>
      <c r="J72" s="4">
        <f t="shared" si="71"/>
        <v>12878.136999999999</v>
      </c>
      <c r="K72" s="4">
        <f t="shared" si="71"/>
        <v>13768.287</v>
      </c>
      <c r="L72" s="4">
        <f t="shared" si="71"/>
        <v>14270.111000000001</v>
      </c>
      <c r="M72" s="4">
        <f t="shared" si="71"/>
        <v>15985.030999999999</v>
      </c>
      <c r="N72" s="8">
        <f t="shared" si="64"/>
        <v>157875.66799999998</v>
      </c>
      <c r="O72" s="22">
        <f t="shared" si="67"/>
        <v>0.24866216153637732</v>
      </c>
      <c r="P72" s="14"/>
      <c r="Q72" s="7">
        <v>1995</v>
      </c>
      <c r="R72" s="40">
        <f t="shared" ref="R72:AA80" si="72">+B72/B71-1</f>
        <v>0.28428851069490757</v>
      </c>
      <c r="S72" s="40">
        <f t="shared" si="72"/>
        <v>0.17729860021471611</v>
      </c>
      <c r="T72" s="40">
        <f t="shared" si="72"/>
        <v>0.15683681664518767</v>
      </c>
      <c r="U72" s="40">
        <f t="shared" si="72"/>
        <v>0.16822138821038068</v>
      </c>
      <c r="V72" s="40">
        <f t="shared" si="72"/>
        <v>0.16229593816217514</v>
      </c>
      <c r="W72" s="40">
        <f t="shared" si="72"/>
        <v>0.26633297588657845</v>
      </c>
      <c r="X72" s="40">
        <f t="shared" si="72"/>
        <v>0.19976126715152631</v>
      </c>
      <c r="Y72" s="40">
        <f t="shared" si="72"/>
        <v>0.25480883154642919</v>
      </c>
      <c r="Z72" s="40">
        <f t="shared" si="72"/>
        <v>0.26355347331240186</v>
      </c>
      <c r="AA72" s="40">
        <f t="shared" si="72"/>
        <v>0.362522216724394</v>
      </c>
      <c r="AB72" s="40">
        <f t="shared" si="68"/>
        <v>0.37942107298211702</v>
      </c>
      <c r="AC72" s="40">
        <f t="shared" si="69"/>
        <v>0.29601353980865897</v>
      </c>
      <c r="AD72" s="41">
        <f t="shared" si="70"/>
        <v>0.24866216153637732</v>
      </c>
      <c r="AF72" s="55"/>
      <c r="AG72" s="7"/>
    </row>
    <row r="73" spans="1:33" x14ac:dyDescent="0.2">
      <c r="A73" s="7">
        <v>1996</v>
      </c>
      <c r="B73" s="4">
        <f t="shared" ref="B73:M73" si="73">+B96+B119</f>
        <v>15367.856</v>
      </c>
      <c r="C73" s="4">
        <f t="shared" si="73"/>
        <v>15060.252</v>
      </c>
      <c r="D73" s="4">
        <f t="shared" si="73"/>
        <v>16228.863000000001</v>
      </c>
      <c r="E73" s="4">
        <f t="shared" si="73"/>
        <v>14561.082</v>
      </c>
      <c r="F73" s="4">
        <f t="shared" si="73"/>
        <v>16559.962</v>
      </c>
      <c r="G73" s="4">
        <f t="shared" si="73"/>
        <v>18236.081999999999</v>
      </c>
      <c r="H73" s="4">
        <f t="shared" si="73"/>
        <v>19621.146000000001</v>
      </c>
      <c r="I73" s="4">
        <f t="shared" si="73"/>
        <v>17341.610999999997</v>
      </c>
      <c r="J73" s="4">
        <f t="shared" si="73"/>
        <v>15926.411999999998</v>
      </c>
      <c r="K73" s="4">
        <f t="shared" si="73"/>
        <v>17307.545000000002</v>
      </c>
      <c r="L73" s="4">
        <f t="shared" si="73"/>
        <v>17252.580000000002</v>
      </c>
      <c r="M73" s="4">
        <f t="shared" si="73"/>
        <v>19345.171999999999</v>
      </c>
      <c r="N73" s="8">
        <f t="shared" si="64"/>
        <v>202808.56300000005</v>
      </c>
      <c r="O73" s="22">
        <f t="shared" si="67"/>
        <v>0.2846093737509956</v>
      </c>
      <c r="P73" s="14"/>
      <c r="Q73" s="7">
        <v>1996</v>
      </c>
      <c r="R73" s="40">
        <f t="shared" si="72"/>
        <v>0.13705697331805111</v>
      </c>
      <c r="S73" s="40">
        <f t="shared" si="72"/>
        <v>0.32052718140469305</v>
      </c>
      <c r="T73" s="40">
        <f t="shared" si="72"/>
        <v>0.31008513324571929</v>
      </c>
      <c r="U73" s="40">
        <f t="shared" si="72"/>
        <v>0.30668287215910683</v>
      </c>
      <c r="V73" s="40">
        <f t="shared" si="72"/>
        <v>0.41737841736840298</v>
      </c>
      <c r="W73" s="40">
        <f t="shared" si="72"/>
        <v>0.36658858801743399</v>
      </c>
      <c r="X73" s="40">
        <f t="shared" si="72"/>
        <v>0.43381814065694391</v>
      </c>
      <c r="Y73" s="40">
        <f t="shared" si="72"/>
        <v>0.25568979552115167</v>
      </c>
      <c r="Z73" s="40">
        <f t="shared" si="72"/>
        <v>0.23670155085320177</v>
      </c>
      <c r="AA73" s="40">
        <f t="shared" si="72"/>
        <v>0.25705870309066059</v>
      </c>
      <c r="AB73" s="40">
        <f t="shared" si="68"/>
        <v>0.2090011072794038</v>
      </c>
      <c r="AC73" s="40">
        <f t="shared" si="69"/>
        <v>0.21020547285770053</v>
      </c>
      <c r="AD73" s="41">
        <f t="shared" si="70"/>
        <v>0.2846093737509956</v>
      </c>
      <c r="AF73" s="55"/>
      <c r="AG73" s="7"/>
    </row>
    <row r="74" spans="1:33" x14ac:dyDescent="0.2">
      <c r="A74" s="7">
        <v>1997</v>
      </c>
      <c r="B74" s="4">
        <f t="shared" ref="B74:M74" si="74">+B97+B120</f>
        <v>20141.490000000002</v>
      </c>
      <c r="C74" s="4">
        <f t="shared" si="74"/>
        <v>16903.377999999997</v>
      </c>
      <c r="D74" s="4">
        <f t="shared" si="74"/>
        <v>18757.005000000001</v>
      </c>
      <c r="E74" s="4">
        <f t="shared" si="74"/>
        <v>17209.523000000001</v>
      </c>
      <c r="F74" s="4">
        <f t="shared" si="74"/>
        <v>19449.395999999997</v>
      </c>
      <c r="G74" s="4">
        <f t="shared" si="74"/>
        <v>19862.947999999997</v>
      </c>
      <c r="H74" s="4">
        <f t="shared" si="74"/>
        <v>20542.650000000001</v>
      </c>
      <c r="I74" s="4">
        <f t="shared" si="74"/>
        <v>19937.944</v>
      </c>
      <c r="J74" s="4">
        <f t="shared" si="74"/>
        <v>18618.816999999999</v>
      </c>
      <c r="K74" s="4">
        <f t="shared" si="74"/>
        <v>19488.882000000001</v>
      </c>
      <c r="L74" s="4">
        <f t="shared" si="74"/>
        <v>19003.396000000001</v>
      </c>
      <c r="M74" s="4">
        <f t="shared" si="74"/>
        <v>20346.500999999997</v>
      </c>
      <c r="N74" s="8">
        <f t="shared" si="64"/>
        <v>230261.93</v>
      </c>
      <c r="O74" s="22">
        <f t="shared" si="67"/>
        <v>0.13536591647759932</v>
      </c>
      <c r="P74" s="14"/>
      <c r="Q74" s="7">
        <v>1997</v>
      </c>
      <c r="R74" s="40">
        <f t="shared" si="72"/>
        <v>0.31062459200554726</v>
      </c>
      <c r="S74" s="40">
        <f t="shared" si="72"/>
        <v>0.12238347671738814</v>
      </c>
      <c r="T74" s="40">
        <f t="shared" si="72"/>
        <v>0.15578059904751185</v>
      </c>
      <c r="U74" s="40">
        <f t="shared" si="72"/>
        <v>0.18188490388282963</v>
      </c>
      <c r="V74" s="40">
        <f t="shared" si="72"/>
        <v>0.1744831298525924</v>
      </c>
      <c r="W74" s="40">
        <f t="shared" si="72"/>
        <v>8.9211377750988197E-2</v>
      </c>
      <c r="X74" s="40">
        <f t="shared" si="72"/>
        <v>4.6964840891556614E-2</v>
      </c>
      <c r="Y74" s="40">
        <f t="shared" si="72"/>
        <v>0.14971694382949785</v>
      </c>
      <c r="Z74" s="40">
        <f t="shared" si="72"/>
        <v>0.16905282872250194</v>
      </c>
      <c r="AA74" s="40">
        <f t="shared" si="72"/>
        <v>0.12603387713277647</v>
      </c>
      <c r="AB74" s="40">
        <f t="shared" si="68"/>
        <v>0.10148140162225006</v>
      </c>
      <c r="AC74" s="40">
        <f t="shared" si="69"/>
        <v>5.1761183617286877E-2</v>
      </c>
      <c r="AD74" s="41">
        <f t="shared" si="70"/>
        <v>0.13536591647759932</v>
      </c>
      <c r="AF74" s="55"/>
      <c r="AG74" s="7"/>
    </row>
    <row r="75" spans="1:33" x14ac:dyDescent="0.2">
      <c r="A75" s="7">
        <v>1998</v>
      </c>
      <c r="B75" s="4">
        <f t="shared" ref="B75:M75" si="75">+B98+B121</f>
        <v>19705.979000000003</v>
      </c>
      <c r="C75" s="4">
        <f t="shared" si="75"/>
        <v>18282.688999999998</v>
      </c>
      <c r="D75" s="4">
        <f t="shared" si="75"/>
        <v>19765.757000000001</v>
      </c>
      <c r="E75" s="4">
        <f t="shared" si="75"/>
        <v>18841.235000000001</v>
      </c>
      <c r="F75" s="4">
        <f t="shared" si="75"/>
        <v>19662.112000000001</v>
      </c>
      <c r="G75" s="4">
        <f t="shared" si="75"/>
        <v>20692.544000000002</v>
      </c>
      <c r="H75" s="4">
        <f t="shared" si="75"/>
        <v>21563.202000000005</v>
      </c>
      <c r="I75" s="4">
        <f t="shared" si="75"/>
        <v>20918.128000000001</v>
      </c>
      <c r="J75" s="4">
        <f t="shared" si="75"/>
        <v>19729.938000000002</v>
      </c>
      <c r="K75" s="4">
        <f t="shared" si="75"/>
        <v>19821.293000000001</v>
      </c>
      <c r="L75" s="4">
        <f t="shared" si="75"/>
        <v>19878.677</v>
      </c>
      <c r="M75" s="4">
        <f t="shared" si="75"/>
        <v>22106.638000000003</v>
      </c>
      <c r="N75" s="8">
        <f t="shared" si="64"/>
        <v>240968.19199999998</v>
      </c>
      <c r="O75" s="22">
        <f t="shared" si="67"/>
        <v>4.6496014343317515E-2</v>
      </c>
      <c r="P75" s="14"/>
      <c r="Q75" s="7">
        <v>1998</v>
      </c>
      <c r="R75" s="40">
        <f t="shared" si="72"/>
        <v>-2.1622581050359191E-2</v>
      </c>
      <c r="S75" s="40">
        <f t="shared" si="72"/>
        <v>8.1599725214688057E-2</v>
      </c>
      <c r="T75" s="40">
        <f t="shared" si="72"/>
        <v>5.3780014453266967E-2</v>
      </c>
      <c r="U75" s="40">
        <f t="shared" si="72"/>
        <v>9.4814481493763703E-2</v>
      </c>
      <c r="V75" s="40">
        <f t="shared" si="72"/>
        <v>1.0936894904088668E-2</v>
      </c>
      <c r="W75" s="40">
        <f t="shared" si="72"/>
        <v>4.1766005730871525E-2</v>
      </c>
      <c r="X75" s="40">
        <f t="shared" si="72"/>
        <v>4.9679666450044291E-2</v>
      </c>
      <c r="Y75" s="40">
        <f t="shared" si="72"/>
        <v>4.9161739043905417E-2</v>
      </c>
      <c r="Z75" s="40">
        <f t="shared" si="72"/>
        <v>5.9677314622083921E-2</v>
      </c>
      <c r="AA75" s="40">
        <f t="shared" si="72"/>
        <v>1.7056442745150724E-2</v>
      </c>
      <c r="AB75" s="40">
        <f t="shared" si="68"/>
        <v>4.6059188578714938E-2</v>
      </c>
      <c r="AC75" s="40">
        <f t="shared" si="69"/>
        <v>8.6508092963994532E-2</v>
      </c>
      <c r="AD75" s="41">
        <f t="shared" si="70"/>
        <v>4.6496014343317515E-2</v>
      </c>
      <c r="AF75" s="55"/>
      <c r="AG75" s="7"/>
    </row>
    <row r="76" spans="1:33" x14ac:dyDescent="0.2">
      <c r="A76" s="7">
        <v>1999</v>
      </c>
      <c r="B76" s="4">
        <f t="shared" ref="B76:M76" si="76">+B99+B122</f>
        <v>22346.097000000002</v>
      </c>
      <c r="C76" s="4">
        <f t="shared" si="76"/>
        <v>19916.57</v>
      </c>
      <c r="D76" s="4">
        <f t="shared" si="76"/>
        <v>22699.749</v>
      </c>
      <c r="E76" s="4">
        <f t="shared" si="76"/>
        <v>20002.208999999999</v>
      </c>
      <c r="F76" s="4">
        <f t="shared" si="76"/>
        <v>21808.864999999998</v>
      </c>
      <c r="G76" s="4">
        <f t="shared" si="76"/>
        <v>22438.606</v>
      </c>
      <c r="H76" s="4">
        <f t="shared" si="76"/>
        <v>23472.648000000001</v>
      </c>
      <c r="I76" s="4">
        <f t="shared" si="76"/>
        <v>22497.356</v>
      </c>
      <c r="J76" s="4">
        <f t="shared" si="76"/>
        <v>21333.214000000004</v>
      </c>
      <c r="K76" s="4">
        <f t="shared" si="76"/>
        <v>22104.824000000001</v>
      </c>
      <c r="L76" s="4">
        <f t="shared" si="76"/>
        <v>22377.016</v>
      </c>
      <c r="M76" s="4">
        <f t="shared" si="76"/>
        <v>24726.201000000001</v>
      </c>
      <c r="N76" s="8">
        <f t="shared" si="64"/>
        <v>265723.35499999998</v>
      </c>
      <c r="O76" s="22">
        <f t="shared" si="67"/>
        <v>0.10273207760134584</v>
      </c>
      <c r="P76" s="14"/>
      <c r="Q76" s="7">
        <v>1999</v>
      </c>
      <c r="R76" s="40">
        <f t="shared" si="72"/>
        <v>0.13397548023368944</v>
      </c>
      <c r="S76" s="40">
        <f t="shared" si="72"/>
        <v>8.9367652646719531E-2</v>
      </c>
      <c r="T76" s="40">
        <f t="shared" si="72"/>
        <v>0.14843812964006387</v>
      </c>
      <c r="U76" s="40">
        <f t="shared" si="72"/>
        <v>6.161878454358205E-2</v>
      </c>
      <c r="V76" s="40">
        <f t="shared" si="72"/>
        <v>0.10918221806487516</v>
      </c>
      <c r="W76" s="40">
        <f t="shared" si="72"/>
        <v>8.4381214798914916E-2</v>
      </c>
      <c r="X76" s="40">
        <f t="shared" si="72"/>
        <v>8.8551134474369686E-2</v>
      </c>
      <c r="Y76" s="40">
        <f t="shared" si="72"/>
        <v>7.5495665768944509E-2</v>
      </c>
      <c r="Z76" s="40">
        <f t="shared" si="72"/>
        <v>8.1261076441294433E-2</v>
      </c>
      <c r="AA76" s="40">
        <f t="shared" si="72"/>
        <v>0.11520595553478774</v>
      </c>
      <c r="AB76" s="40">
        <f t="shared" si="68"/>
        <v>0.1256793397266831</v>
      </c>
      <c r="AC76" s="40">
        <f t="shared" si="69"/>
        <v>0.11849667054755209</v>
      </c>
      <c r="AD76" s="41">
        <f t="shared" si="70"/>
        <v>0.10273207760134584</v>
      </c>
      <c r="AF76" s="55"/>
      <c r="AG76" s="7"/>
    </row>
    <row r="77" spans="1:33" x14ac:dyDescent="0.2">
      <c r="A77" s="7">
        <v>2000</v>
      </c>
      <c r="B77" s="4">
        <f t="shared" ref="B77:M77" si="77">+B100+B123</f>
        <v>25932.432999999997</v>
      </c>
      <c r="C77" s="4">
        <f t="shared" si="77"/>
        <v>23205.317999999999</v>
      </c>
      <c r="D77" s="4">
        <f t="shared" si="77"/>
        <v>23609.457999999999</v>
      </c>
      <c r="E77" s="4">
        <f t="shared" si="77"/>
        <v>21677.641</v>
      </c>
      <c r="F77" s="4">
        <f t="shared" si="77"/>
        <v>22983.031999999999</v>
      </c>
      <c r="G77" s="4">
        <f t="shared" si="77"/>
        <v>23867.285999999996</v>
      </c>
      <c r="H77" s="4">
        <f t="shared" si="77"/>
        <v>26993.915975</v>
      </c>
      <c r="I77" s="4">
        <f t="shared" si="77"/>
        <v>24786.441000000013</v>
      </c>
      <c r="J77" s="4">
        <f t="shared" si="77"/>
        <v>22641.017999999996</v>
      </c>
      <c r="K77" s="4">
        <f t="shared" si="77"/>
        <v>23080.585000000003</v>
      </c>
      <c r="L77" s="4">
        <f t="shared" si="77"/>
        <v>23034.861000000001</v>
      </c>
      <c r="M77" s="4">
        <f t="shared" si="77"/>
        <v>25736.655999999995</v>
      </c>
      <c r="N77" s="8">
        <f t="shared" si="64"/>
        <v>287548.64497500006</v>
      </c>
      <c r="O77" s="22">
        <f t="shared" si="67"/>
        <v>8.21353846559707E-2</v>
      </c>
      <c r="P77" s="14"/>
      <c r="Q77" s="7">
        <v>2000</v>
      </c>
      <c r="R77" s="40">
        <f t="shared" si="72"/>
        <v>0.16049048744395922</v>
      </c>
      <c r="S77" s="40">
        <f t="shared" si="72"/>
        <v>0.16512622404359778</v>
      </c>
      <c r="T77" s="40">
        <f t="shared" si="72"/>
        <v>4.0075729471722221E-2</v>
      </c>
      <c r="U77" s="40">
        <f t="shared" si="72"/>
        <v>8.3762348448613855E-2</v>
      </c>
      <c r="V77" s="40">
        <f t="shared" si="72"/>
        <v>5.3838977865193982E-2</v>
      </c>
      <c r="W77" s="40">
        <f t="shared" si="72"/>
        <v>6.3670621962879315E-2</v>
      </c>
      <c r="X77" s="40">
        <f t="shared" si="72"/>
        <v>0.15001579604482629</v>
      </c>
      <c r="Y77" s="40">
        <f t="shared" si="72"/>
        <v>0.10174906775711845</v>
      </c>
      <c r="Z77" s="40">
        <f t="shared" si="72"/>
        <v>6.1303655417322078E-2</v>
      </c>
      <c r="AA77" s="40">
        <f t="shared" si="72"/>
        <v>4.414244601087991E-2</v>
      </c>
      <c r="AB77" s="40">
        <f t="shared" si="68"/>
        <v>2.9398245056445393E-2</v>
      </c>
      <c r="AC77" s="40">
        <f t="shared" si="69"/>
        <v>4.0865760170759602E-2</v>
      </c>
      <c r="AD77" s="41">
        <f t="shared" si="70"/>
        <v>8.21353846559707E-2</v>
      </c>
      <c r="AF77" s="55"/>
      <c r="AG77" s="7"/>
    </row>
    <row r="78" spans="1:33" x14ac:dyDescent="0.2">
      <c r="A78" s="7">
        <v>2001</v>
      </c>
      <c r="B78" s="4">
        <f t="shared" ref="B78:M78" si="78">+B101+B124+B366</f>
        <v>25080.388999999985</v>
      </c>
      <c r="C78" s="4">
        <f t="shared" si="78"/>
        <v>25785.459999999992</v>
      </c>
      <c r="D78" s="4">
        <f t="shared" si="78"/>
        <v>27781.561000000005</v>
      </c>
      <c r="E78" s="4">
        <f t="shared" si="78"/>
        <v>24059.022999999997</v>
      </c>
      <c r="F78" s="4">
        <f t="shared" si="78"/>
        <v>25576.606</v>
      </c>
      <c r="G78" s="4">
        <f t="shared" si="78"/>
        <v>25532.823</v>
      </c>
      <c r="H78" s="4">
        <f t="shared" si="78"/>
        <v>26323.673000000003</v>
      </c>
      <c r="I78" s="4">
        <f t="shared" si="78"/>
        <v>24533.109999999997</v>
      </c>
      <c r="J78" s="4">
        <f t="shared" si="78"/>
        <v>23432.953000000001</v>
      </c>
      <c r="K78" s="4">
        <f t="shared" si="78"/>
        <v>23889.594999999998</v>
      </c>
      <c r="L78" s="4">
        <f t="shared" si="78"/>
        <v>25172.952999999994</v>
      </c>
      <c r="M78" s="4">
        <f t="shared" si="78"/>
        <v>26884.618999999999</v>
      </c>
      <c r="N78" s="6">
        <f t="shared" si="64"/>
        <v>304052.76499999996</v>
      </c>
      <c r="O78" s="22">
        <f t="shared" si="67"/>
        <v>5.7395923484302225E-2</v>
      </c>
      <c r="P78" s="14"/>
      <c r="Q78" s="7">
        <v>2001</v>
      </c>
      <c r="R78" s="40">
        <f t="shared" si="72"/>
        <v>-3.2856307774901561E-2</v>
      </c>
      <c r="S78" s="40">
        <f t="shared" si="72"/>
        <v>0.11118753037558005</v>
      </c>
      <c r="T78" s="40">
        <f t="shared" si="72"/>
        <v>0.17671320536032664</v>
      </c>
      <c r="U78" s="40">
        <f t="shared" si="72"/>
        <v>0.10985429641537103</v>
      </c>
      <c r="V78" s="40">
        <f t="shared" si="72"/>
        <v>0.11284733885415998</v>
      </c>
      <c r="W78" s="40">
        <f t="shared" si="72"/>
        <v>6.9783258976324536E-2</v>
      </c>
      <c r="X78" s="40">
        <f t="shared" si="72"/>
        <v>-2.48294088053298E-2</v>
      </c>
      <c r="Y78" s="40">
        <f t="shared" si="72"/>
        <v>-1.0220547596971108E-2</v>
      </c>
      <c r="Z78" s="40">
        <f t="shared" si="72"/>
        <v>3.4977888361733767E-2</v>
      </c>
      <c r="AA78" s="40">
        <f t="shared" si="72"/>
        <v>3.5051537905126606E-2</v>
      </c>
      <c r="AB78" s="40">
        <f t="shared" si="68"/>
        <v>9.2819835118605365E-2</v>
      </c>
      <c r="AC78" s="42">
        <f t="shared" si="69"/>
        <v>4.4604201882326944E-2</v>
      </c>
      <c r="AD78" s="43">
        <f t="shared" si="70"/>
        <v>5.7395923484302225E-2</v>
      </c>
      <c r="AF78" s="55"/>
      <c r="AG78" s="7"/>
    </row>
    <row r="79" spans="1:33" x14ac:dyDescent="0.2">
      <c r="A79" s="7">
        <v>2002</v>
      </c>
      <c r="B79" s="4">
        <f>+B102+B125+B367</f>
        <v>27417.947999999997</v>
      </c>
      <c r="C79" s="4">
        <f>+C102+C125+C367</f>
        <v>25135.950999999997</v>
      </c>
      <c r="D79" s="4">
        <f>+D102+D125+D367</f>
        <v>29026.263999999999</v>
      </c>
      <c r="E79" s="4">
        <f>+E102+E125+E367</f>
        <v>25573.126</v>
      </c>
      <c r="F79" s="4">
        <f>+F102+F125</f>
        <v>37773.803</v>
      </c>
      <c r="G79" s="4">
        <f t="shared" ref="G79:M79" si="79">+G102+G125</f>
        <v>39218.013000000006</v>
      </c>
      <c r="H79" s="4">
        <f t="shared" si="79"/>
        <v>41219.534000000007</v>
      </c>
      <c r="I79" s="4">
        <f t="shared" si="79"/>
        <v>39675.959000000003</v>
      </c>
      <c r="J79" s="4">
        <f t="shared" si="79"/>
        <v>36477.587</v>
      </c>
      <c r="K79" s="4">
        <f t="shared" si="79"/>
        <v>38144.341</v>
      </c>
      <c r="L79" s="4">
        <f t="shared" si="79"/>
        <v>37724.758000000002</v>
      </c>
      <c r="M79" s="4">
        <f t="shared" si="79"/>
        <v>39927.1</v>
      </c>
      <c r="N79" s="6">
        <f t="shared" si="64"/>
        <v>417314.38399999996</v>
      </c>
      <c r="O79" s="22">
        <f t="shared" si="67"/>
        <v>0.37250645952849681</v>
      </c>
      <c r="P79" s="14"/>
      <c r="Q79" s="7">
        <v>2002</v>
      </c>
      <c r="R79" s="40">
        <f t="shared" si="72"/>
        <v>9.3202661250589625E-2</v>
      </c>
      <c r="S79" s="40">
        <f t="shared" si="72"/>
        <v>-2.5188963082295013E-2</v>
      </c>
      <c r="T79" s="40">
        <f t="shared" si="72"/>
        <v>4.4803205982557825E-2</v>
      </c>
      <c r="U79" s="40">
        <f t="shared" si="72"/>
        <v>6.2932854754742307E-2</v>
      </c>
      <c r="V79" s="40">
        <f t="shared" si="72"/>
        <v>0.47688880221245933</v>
      </c>
      <c r="W79" s="40">
        <f t="shared" si="72"/>
        <v>0.53598421138156183</v>
      </c>
      <c r="X79" s="40">
        <f t="shared" si="72"/>
        <v>0.56587319710285122</v>
      </c>
      <c r="Y79" s="40">
        <f t="shared" si="72"/>
        <v>0.61724131184346409</v>
      </c>
      <c r="Z79" s="40">
        <f t="shared" si="72"/>
        <v>0.5566790493711995</v>
      </c>
      <c r="AA79" s="40">
        <f t="shared" si="72"/>
        <v>0.59669266054949888</v>
      </c>
      <c r="AB79" s="40">
        <f t="shared" si="68"/>
        <v>0.49862266854429071</v>
      </c>
      <c r="AC79" s="42">
        <f t="shared" si="69"/>
        <v>0.48512798340195928</v>
      </c>
      <c r="AD79" s="43">
        <f t="shared" si="70"/>
        <v>0.37250645952849681</v>
      </c>
      <c r="AF79" s="55"/>
      <c r="AG79" s="7"/>
    </row>
    <row r="80" spans="1:33" x14ac:dyDescent="0.2">
      <c r="A80" s="7">
        <v>2003</v>
      </c>
      <c r="B80" s="4" t="e">
        <f t="shared" ref="B80:D81" si="80">+B103+B126</f>
        <v>#REF!</v>
      </c>
      <c r="C80" s="4" t="e">
        <f t="shared" si="80"/>
        <v>#REF!</v>
      </c>
      <c r="D80" s="4" t="e">
        <f t="shared" si="80"/>
        <v>#REF!</v>
      </c>
      <c r="E80" s="4" t="e">
        <f>+E103+E126+429.48</f>
        <v>#REF!</v>
      </c>
      <c r="F80" s="4" t="e">
        <f>+F103+F126+1638.516</f>
        <v>#REF!</v>
      </c>
      <c r="G80" s="4" t="e">
        <f t="shared" ref="G80:M80" si="81">+G103+G126</f>
        <v>#REF!</v>
      </c>
      <c r="H80" s="4" t="e">
        <f t="shared" si="81"/>
        <v>#REF!</v>
      </c>
      <c r="I80" s="4" t="e">
        <f t="shared" si="81"/>
        <v>#REF!</v>
      </c>
      <c r="J80" s="4" t="e">
        <f t="shared" si="81"/>
        <v>#REF!</v>
      </c>
      <c r="K80" s="4" t="e">
        <f t="shared" si="81"/>
        <v>#REF!</v>
      </c>
      <c r="L80" s="4" t="e">
        <f t="shared" si="81"/>
        <v>#REF!</v>
      </c>
      <c r="M80" s="4" t="e">
        <f t="shared" si="81"/>
        <v>#REF!</v>
      </c>
      <c r="N80" s="6" t="e">
        <f t="shared" si="64"/>
        <v>#REF!</v>
      </c>
      <c r="O80" s="22" t="e">
        <f t="shared" si="67"/>
        <v>#REF!</v>
      </c>
      <c r="P80" s="14"/>
      <c r="Q80" s="7">
        <v>2003</v>
      </c>
      <c r="R80" s="40" t="e">
        <f t="shared" ref="R80:S83" si="82">+B80/B79-1</f>
        <v>#REF!</v>
      </c>
      <c r="S80" s="40" t="e">
        <f t="shared" si="82"/>
        <v>#REF!</v>
      </c>
      <c r="T80" s="40" t="e">
        <f t="shared" si="72"/>
        <v>#REF!</v>
      </c>
      <c r="U80" s="40" t="e">
        <f t="shared" si="72"/>
        <v>#REF!</v>
      </c>
      <c r="V80" s="40" t="e">
        <f t="shared" si="72"/>
        <v>#REF!</v>
      </c>
      <c r="W80" s="40" t="e">
        <f t="shared" si="72"/>
        <v>#REF!</v>
      </c>
      <c r="X80" s="40" t="e">
        <f t="shared" si="72"/>
        <v>#REF!</v>
      </c>
      <c r="Y80" s="40" t="e">
        <f>+I80/I79-1</f>
        <v>#REF!</v>
      </c>
      <c r="Z80" s="40" t="e">
        <f>+J80/J79-1</f>
        <v>#REF!</v>
      </c>
      <c r="AA80" s="40" t="e">
        <f>+K80/K79-1</f>
        <v>#REF!</v>
      </c>
      <c r="AB80" s="40" t="e">
        <f>+L80/L79-1</f>
        <v>#REF!</v>
      </c>
      <c r="AC80" s="42" t="e">
        <f t="shared" si="69"/>
        <v>#REF!</v>
      </c>
      <c r="AD80" s="43" t="e">
        <f t="shared" si="70"/>
        <v>#REF!</v>
      </c>
      <c r="AF80" s="55"/>
      <c r="AG80" s="7"/>
    </row>
    <row r="81" spans="1:33" x14ac:dyDescent="0.2">
      <c r="A81" s="29">
        <v>2004</v>
      </c>
      <c r="B81" s="10" t="e">
        <f t="shared" si="80"/>
        <v>#REF!</v>
      </c>
      <c r="C81" s="10" t="e">
        <f t="shared" si="80"/>
        <v>#REF!</v>
      </c>
      <c r="D81" s="10" t="e">
        <f t="shared" si="80"/>
        <v>#REF!</v>
      </c>
      <c r="E81" s="10" t="e">
        <f t="shared" ref="E81:M81" si="83">+E104+E127</f>
        <v>#REF!</v>
      </c>
      <c r="F81" s="59" t="e">
        <f t="shared" si="83"/>
        <v>#REF!</v>
      </c>
      <c r="G81" s="59" t="e">
        <f t="shared" si="83"/>
        <v>#REF!</v>
      </c>
      <c r="H81" s="59" t="e">
        <f t="shared" si="83"/>
        <v>#REF!</v>
      </c>
      <c r="I81" s="59" t="e">
        <f t="shared" si="83"/>
        <v>#REF!</v>
      </c>
      <c r="J81" s="59" t="e">
        <f t="shared" si="83"/>
        <v>#REF!</v>
      </c>
      <c r="K81" s="59" t="e">
        <f t="shared" si="83"/>
        <v>#REF!</v>
      </c>
      <c r="L81" s="59" t="e">
        <f t="shared" si="83"/>
        <v>#REF!</v>
      </c>
      <c r="M81" s="59" t="e">
        <f t="shared" si="83"/>
        <v>#REF!</v>
      </c>
      <c r="N81" s="10" t="e">
        <f t="shared" si="64"/>
        <v>#REF!</v>
      </c>
      <c r="O81" s="22" t="e">
        <f t="shared" si="67"/>
        <v>#REF!</v>
      </c>
      <c r="P81" s="29"/>
      <c r="Q81" s="29">
        <v>2004</v>
      </c>
      <c r="R81" s="43" t="e">
        <f t="shared" si="82"/>
        <v>#REF!</v>
      </c>
      <c r="S81" s="43" t="e">
        <f t="shared" si="82"/>
        <v>#REF!</v>
      </c>
      <c r="T81" s="43" t="e">
        <f t="shared" ref="T81:Z83" si="84">+D81/D80-1</f>
        <v>#REF!</v>
      </c>
      <c r="U81" s="43" t="e">
        <f t="shared" si="84"/>
        <v>#REF!</v>
      </c>
      <c r="V81" s="43" t="e">
        <f t="shared" si="84"/>
        <v>#REF!</v>
      </c>
      <c r="W81" s="43" t="e">
        <f t="shared" si="84"/>
        <v>#REF!</v>
      </c>
      <c r="X81" s="43" t="e">
        <f t="shared" si="84"/>
        <v>#REF!</v>
      </c>
      <c r="Y81" s="43" t="e">
        <f t="shared" si="84"/>
        <v>#REF!</v>
      </c>
      <c r="Z81" s="43" t="e">
        <f t="shared" si="84"/>
        <v>#REF!</v>
      </c>
      <c r="AA81" s="43" t="e">
        <f t="shared" ref="AA81:AB84" si="85">+K81/K80-1</f>
        <v>#REF!</v>
      </c>
      <c r="AB81" s="43" t="e">
        <f t="shared" si="85"/>
        <v>#REF!</v>
      </c>
      <c r="AC81" s="43" t="e">
        <f t="shared" si="69"/>
        <v>#REF!</v>
      </c>
      <c r="AD81" s="43" t="e">
        <f t="shared" si="70"/>
        <v>#REF!</v>
      </c>
      <c r="AF81" s="55"/>
      <c r="AG81" s="7"/>
    </row>
    <row r="82" spans="1:33" x14ac:dyDescent="0.2">
      <c r="A82" s="29">
        <v>2005</v>
      </c>
      <c r="B82" s="10" t="e">
        <f t="shared" ref="B82:C85" si="86">+B105+B128</f>
        <v>#REF!</v>
      </c>
      <c r="C82" s="10" t="e">
        <f t="shared" si="86"/>
        <v>#REF!</v>
      </c>
      <c r="D82" s="10" t="e">
        <f t="shared" ref="D82:M82" si="87">+D105+D128</f>
        <v>#REF!</v>
      </c>
      <c r="E82" s="10" t="e">
        <f t="shared" si="87"/>
        <v>#REF!</v>
      </c>
      <c r="F82" s="59" t="e">
        <f t="shared" si="87"/>
        <v>#REF!</v>
      </c>
      <c r="G82" s="59" t="e">
        <f t="shared" si="87"/>
        <v>#REF!</v>
      </c>
      <c r="H82" s="59" t="e">
        <f t="shared" si="87"/>
        <v>#REF!</v>
      </c>
      <c r="I82" s="59" t="e">
        <f t="shared" si="87"/>
        <v>#REF!</v>
      </c>
      <c r="J82" s="59" t="e">
        <f t="shared" si="87"/>
        <v>#REF!</v>
      </c>
      <c r="K82" s="59" t="e">
        <f t="shared" si="87"/>
        <v>#REF!</v>
      </c>
      <c r="L82" s="59" t="e">
        <f t="shared" si="87"/>
        <v>#REF!</v>
      </c>
      <c r="M82" s="59" t="e">
        <f t="shared" si="87"/>
        <v>#REF!</v>
      </c>
      <c r="N82" s="10" t="e">
        <f t="shared" ref="N82:N88" si="88">SUM(B82:M82)</f>
        <v>#REF!</v>
      </c>
      <c r="O82" s="22" t="e">
        <f t="shared" si="67"/>
        <v>#REF!</v>
      </c>
      <c r="P82" s="29"/>
      <c r="Q82" s="29">
        <v>2005</v>
      </c>
      <c r="R82" s="43" t="e">
        <f t="shared" si="82"/>
        <v>#REF!</v>
      </c>
      <c r="S82" s="43" t="e">
        <f t="shared" si="82"/>
        <v>#REF!</v>
      </c>
      <c r="T82" s="43" t="e">
        <f t="shared" ref="T82:X84" si="89">+D82/D81-1</f>
        <v>#REF!</v>
      </c>
      <c r="U82" s="43" t="e">
        <f t="shared" si="89"/>
        <v>#REF!</v>
      </c>
      <c r="V82" s="43" t="e">
        <f t="shared" si="89"/>
        <v>#REF!</v>
      </c>
      <c r="W82" s="43" t="e">
        <f t="shared" si="89"/>
        <v>#REF!</v>
      </c>
      <c r="X82" s="43" t="e">
        <f t="shared" si="89"/>
        <v>#REF!</v>
      </c>
      <c r="Y82" s="43" t="e">
        <f t="shared" si="84"/>
        <v>#REF!</v>
      </c>
      <c r="Z82" s="43" t="e">
        <f t="shared" si="84"/>
        <v>#REF!</v>
      </c>
      <c r="AA82" s="43" t="e">
        <f t="shared" si="85"/>
        <v>#REF!</v>
      </c>
      <c r="AB82" s="43" t="e">
        <f t="shared" si="85"/>
        <v>#REF!</v>
      </c>
      <c r="AC82" s="43" t="e">
        <f t="shared" si="69"/>
        <v>#REF!</v>
      </c>
      <c r="AD82" s="43" t="e">
        <f t="shared" si="70"/>
        <v>#REF!</v>
      </c>
      <c r="AF82" s="55"/>
      <c r="AG82" s="7"/>
    </row>
    <row r="83" spans="1:33" x14ac:dyDescent="0.2">
      <c r="A83" s="29">
        <v>2006</v>
      </c>
      <c r="B83" s="10" t="e">
        <f t="shared" si="86"/>
        <v>#REF!</v>
      </c>
      <c r="C83" s="10" t="e">
        <f t="shared" si="86"/>
        <v>#REF!</v>
      </c>
      <c r="D83" s="10" t="e">
        <f t="shared" ref="D83:M83" si="90">+D106+D129</f>
        <v>#REF!</v>
      </c>
      <c r="E83" s="10" t="e">
        <f t="shared" si="90"/>
        <v>#REF!</v>
      </c>
      <c r="F83" s="59" t="e">
        <f t="shared" si="90"/>
        <v>#REF!</v>
      </c>
      <c r="G83" s="59" t="e">
        <f t="shared" si="90"/>
        <v>#REF!</v>
      </c>
      <c r="H83" s="59" t="e">
        <f t="shared" si="90"/>
        <v>#REF!</v>
      </c>
      <c r="I83" s="59" t="e">
        <f t="shared" si="90"/>
        <v>#REF!</v>
      </c>
      <c r="J83" s="59" t="e">
        <f t="shared" si="90"/>
        <v>#REF!</v>
      </c>
      <c r="K83" s="59" t="e">
        <f t="shared" si="90"/>
        <v>#REF!</v>
      </c>
      <c r="L83" s="59" t="e">
        <f t="shared" si="90"/>
        <v>#REF!</v>
      </c>
      <c r="M83" s="59" t="e">
        <f t="shared" si="90"/>
        <v>#REF!</v>
      </c>
      <c r="N83" s="10" t="e">
        <f t="shared" si="88"/>
        <v>#REF!</v>
      </c>
      <c r="O83" s="22" t="e">
        <f t="shared" si="67"/>
        <v>#REF!</v>
      </c>
      <c r="P83" s="29"/>
      <c r="Q83" s="29">
        <v>2006</v>
      </c>
      <c r="R83" s="43" t="e">
        <f>+B83/B82-1</f>
        <v>#REF!</v>
      </c>
      <c r="S83" s="43" t="e">
        <f t="shared" si="82"/>
        <v>#REF!</v>
      </c>
      <c r="T83" s="43" t="e">
        <f t="shared" si="89"/>
        <v>#REF!</v>
      </c>
      <c r="U83" s="43" t="e">
        <f t="shared" si="89"/>
        <v>#REF!</v>
      </c>
      <c r="V83" s="43" t="e">
        <f t="shared" si="89"/>
        <v>#REF!</v>
      </c>
      <c r="W83" s="43" t="e">
        <f t="shared" si="89"/>
        <v>#REF!</v>
      </c>
      <c r="X83" s="43" t="e">
        <f t="shared" si="89"/>
        <v>#REF!</v>
      </c>
      <c r="Y83" s="43" t="e">
        <f t="shared" si="84"/>
        <v>#REF!</v>
      </c>
      <c r="Z83" s="43" t="e">
        <f t="shared" si="84"/>
        <v>#REF!</v>
      </c>
      <c r="AA83" s="43" t="e">
        <f t="shared" si="85"/>
        <v>#REF!</v>
      </c>
      <c r="AB83" s="43" t="e">
        <f t="shared" si="85"/>
        <v>#REF!</v>
      </c>
      <c r="AC83" s="43" t="e">
        <f t="shared" si="69"/>
        <v>#REF!</v>
      </c>
      <c r="AD83" s="43" t="e">
        <f t="shared" si="70"/>
        <v>#REF!</v>
      </c>
      <c r="AF83" s="55"/>
      <c r="AG83" s="7"/>
    </row>
    <row r="84" spans="1:33" x14ac:dyDescent="0.2">
      <c r="A84" s="29">
        <v>2007</v>
      </c>
      <c r="B84" s="10" t="e">
        <f t="shared" si="86"/>
        <v>#REF!</v>
      </c>
      <c r="C84" s="10" t="e">
        <f t="shared" si="86"/>
        <v>#REF!</v>
      </c>
      <c r="D84" s="10" t="e">
        <f t="shared" ref="D84:M84" si="91">+D107+D130</f>
        <v>#REF!</v>
      </c>
      <c r="E84" s="10" t="e">
        <f t="shared" si="91"/>
        <v>#REF!</v>
      </c>
      <c r="F84" s="59" t="e">
        <f t="shared" si="91"/>
        <v>#REF!</v>
      </c>
      <c r="G84" s="59" t="e">
        <f t="shared" si="91"/>
        <v>#REF!</v>
      </c>
      <c r="H84" s="59" t="e">
        <f t="shared" si="91"/>
        <v>#REF!</v>
      </c>
      <c r="I84" s="59" t="e">
        <f t="shared" si="91"/>
        <v>#REF!</v>
      </c>
      <c r="J84" s="59" t="e">
        <f t="shared" si="91"/>
        <v>#REF!</v>
      </c>
      <c r="K84" s="59" t="e">
        <f t="shared" si="91"/>
        <v>#REF!</v>
      </c>
      <c r="L84" s="59" t="e">
        <f t="shared" si="91"/>
        <v>#REF!</v>
      </c>
      <c r="M84" s="59" t="e">
        <f t="shared" si="91"/>
        <v>#REF!</v>
      </c>
      <c r="N84" s="10" t="e">
        <f t="shared" si="88"/>
        <v>#REF!</v>
      </c>
      <c r="O84" s="22" t="e">
        <f t="shared" si="67"/>
        <v>#REF!</v>
      </c>
      <c r="P84" s="29"/>
      <c r="Q84" s="29">
        <v>2007</v>
      </c>
      <c r="R84" s="43" t="e">
        <f>+B84/B83-1</f>
        <v>#REF!</v>
      </c>
      <c r="S84" s="43" t="e">
        <f>+C84/C83-1</f>
        <v>#REF!</v>
      </c>
      <c r="T84" s="43" t="e">
        <f t="shared" si="89"/>
        <v>#REF!</v>
      </c>
      <c r="U84" s="43" t="e">
        <f t="shared" si="89"/>
        <v>#REF!</v>
      </c>
      <c r="V84" s="43" t="e">
        <f t="shared" si="89"/>
        <v>#REF!</v>
      </c>
      <c r="W84" s="43" t="e">
        <f t="shared" si="89"/>
        <v>#REF!</v>
      </c>
      <c r="X84" s="43" t="e">
        <f t="shared" si="89"/>
        <v>#REF!</v>
      </c>
      <c r="Y84" s="43" t="e">
        <f t="shared" ref="Y84:Z87" si="92">+I84/I83-1</f>
        <v>#REF!</v>
      </c>
      <c r="Z84" s="43" t="e">
        <f t="shared" si="92"/>
        <v>#REF!</v>
      </c>
      <c r="AA84" s="43" t="e">
        <f t="shared" si="85"/>
        <v>#REF!</v>
      </c>
      <c r="AB84" s="43" t="e">
        <f t="shared" si="85"/>
        <v>#REF!</v>
      </c>
      <c r="AC84" s="43" t="e">
        <f t="shared" ref="AC84:AD87" si="93">+M84/M83-1</f>
        <v>#REF!</v>
      </c>
      <c r="AD84" s="43" t="e">
        <f t="shared" si="93"/>
        <v>#REF!</v>
      </c>
      <c r="AF84" s="55"/>
      <c r="AG84" s="7"/>
    </row>
    <row r="85" spans="1:33" x14ac:dyDescent="0.2">
      <c r="A85" s="29">
        <v>2008</v>
      </c>
      <c r="B85" s="10" t="e">
        <f t="shared" si="86"/>
        <v>#REF!</v>
      </c>
      <c r="C85" s="10" t="e">
        <f t="shared" si="86"/>
        <v>#REF!</v>
      </c>
      <c r="D85" s="10" t="e">
        <f t="shared" ref="D85:M85" si="94">+D108+D131</f>
        <v>#REF!</v>
      </c>
      <c r="E85" s="10" t="e">
        <f t="shared" si="94"/>
        <v>#REF!</v>
      </c>
      <c r="F85" s="59" t="e">
        <f t="shared" si="94"/>
        <v>#REF!</v>
      </c>
      <c r="G85" s="59" t="e">
        <f t="shared" si="94"/>
        <v>#REF!</v>
      </c>
      <c r="H85" s="59" t="e">
        <f t="shared" si="94"/>
        <v>#REF!</v>
      </c>
      <c r="I85" s="59" t="e">
        <f t="shared" si="94"/>
        <v>#REF!</v>
      </c>
      <c r="J85" s="59" t="e">
        <f t="shared" si="94"/>
        <v>#REF!</v>
      </c>
      <c r="K85" s="59" t="e">
        <f t="shared" si="94"/>
        <v>#REF!</v>
      </c>
      <c r="L85" s="59" t="e">
        <f t="shared" si="94"/>
        <v>#REF!</v>
      </c>
      <c r="M85" s="59" t="e">
        <f t="shared" si="94"/>
        <v>#REF!</v>
      </c>
      <c r="N85" s="10" t="e">
        <f t="shared" si="88"/>
        <v>#REF!</v>
      </c>
      <c r="O85" s="22" t="e">
        <f t="shared" si="67"/>
        <v>#REF!</v>
      </c>
      <c r="P85" s="29"/>
      <c r="Q85" s="29">
        <v>2008</v>
      </c>
      <c r="R85" s="43" t="e">
        <f>+B85/B84-1</f>
        <v>#REF!</v>
      </c>
      <c r="S85" s="43" t="e">
        <f>+C85/C84-1</f>
        <v>#REF!</v>
      </c>
      <c r="T85" s="43" t="e">
        <f t="shared" ref="T85:X87" si="95">+D85/D84-1</f>
        <v>#REF!</v>
      </c>
      <c r="U85" s="43" t="e">
        <f t="shared" si="95"/>
        <v>#REF!</v>
      </c>
      <c r="V85" s="43" t="e">
        <f t="shared" si="95"/>
        <v>#REF!</v>
      </c>
      <c r="W85" s="43" t="e">
        <f t="shared" si="95"/>
        <v>#REF!</v>
      </c>
      <c r="X85" s="43" t="e">
        <f t="shared" si="95"/>
        <v>#REF!</v>
      </c>
      <c r="Y85" s="43" t="e">
        <f t="shared" si="92"/>
        <v>#REF!</v>
      </c>
      <c r="Z85" s="43" t="e">
        <f t="shared" si="92"/>
        <v>#REF!</v>
      </c>
      <c r="AA85" s="43" t="e">
        <f t="shared" ref="AA85:AB87" si="96">+K85/K84-1</f>
        <v>#REF!</v>
      </c>
      <c r="AB85" s="43" t="e">
        <f t="shared" si="96"/>
        <v>#REF!</v>
      </c>
      <c r="AC85" s="43" t="e">
        <f t="shared" si="93"/>
        <v>#REF!</v>
      </c>
      <c r="AD85" s="43" t="e">
        <f t="shared" si="93"/>
        <v>#REF!</v>
      </c>
      <c r="AF85" s="55"/>
      <c r="AG85" s="7"/>
    </row>
    <row r="86" spans="1:33" x14ac:dyDescent="0.2">
      <c r="A86" s="29">
        <v>2009</v>
      </c>
      <c r="B86" s="10" t="e">
        <f t="shared" ref="B86:M86" si="97">+B109+B132</f>
        <v>#REF!</v>
      </c>
      <c r="C86" s="10" t="e">
        <f t="shared" si="97"/>
        <v>#REF!</v>
      </c>
      <c r="D86" s="10" t="e">
        <f t="shared" si="97"/>
        <v>#REF!</v>
      </c>
      <c r="E86" s="10" t="e">
        <f t="shared" si="97"/>
        <v>#REF!</v>
      </c>
      <c r="F86" s="59" t="e">
        <f t="shared" si="97"/>
        <v>#REF!</v>
      </c>
      <c r="G86" s="59" t="e">
        <f t="shared" si="97"/>
        <v>#REF!</v>
      </c>
      <c r="H86" s="59" t="e">
        <f t="shared" si="97"/>
        <v>#REF!</v>
      </c>
      <c r="I86" s="59" t="e">
        <f t="shared" si="97"/>
        <v>#REF!</v>
      </c>
      <c r="J86" s="59" t="e">
        <f t="shared" si="97"/>
        <v>#REF!</v>
      </c>
      <c r="K86" s="59" t="e">
        <f t="shared" si="97"/>
        <v>#REF!</v>
      </c>
      <c r="L86" s="59" t="e">
        <f t="shared" si="97"/>
        <v>#REF!</v>
      </c>
      <c r="M86" s="59" t="e">
        <f t="shared" si="97"/>
        <v>#REF!</v>
      </c>
      <c r="N86" s="10" t="e">
        <f t="shared" si="88"/>
        <v>#REF!</v>
      </c>
      <c r="O86" s="22" t="e">
        <f t="shared" si="67"/>
        <v>#REF!</v>
      </c>
      <c r="P86" s="29"/>
      <c r="Q86" s="29">
        <v>2009</v>
      </c>
      <c r="R86" s="43" t="e">
        <f>+B86/B85-1</f>
        <v>#REF!</v>
      </c>
      <c r="S86" s="43" t="e">
        <f>+C86/C85-1</f>
        <v>#REF!</v>
      </c>
      <c r="T86" s="43" t="e">
        <f t="shared" si="95"/>
        <v>#REF!</v>
      </c>
      <c r="U86" s="43" t="e">
        <f t="shared" si="95"/>
        <v>#REF!</v>
      </c>
      <c r="V86" s="43" t="e">
        <f t="shared" si="95"/>
        <v>#REF!</v>
      </c>
      <c r="W86" s="43" t="e">
        <f t="shared" si="95"/>
        <v>#REF!</v>
      </c>
      <c r="X86" s="43" t="e">
        <f t="shared" si="95"/>
        <v>#REF!</v>
      </c>
      <c r="Y86" s="43" t="e">
        <f t="shared" si="92"/>
        <v>#REF!</v>
      </c>
      <c r="Z86" s="43" t="e">
        <f t="shared" si="92"/>
        <v>#REF!</v>
      </c>
      <c r="AA86" s="43" t="e">
        <f t="shared" si="96"/>
        <v>#REF!</v>
      </c>
      <c r="AB86" s="43" t="e">
        <f t="shared" si="96"/>
        <v>#REF!</v>
      </c>
      <c r="AC86" s="43" t="e">
        <f t="shared" si="93"/>
        <v>#REF!</v>
      </c>
      <c r="AD86" s="43" t="e">
        <f t="shared" si="93"/>
        <v>#REF!</v>
      </c>
      <c r="AF86" s="55"/>
      <c r="AG86" s="7"/>
    </row>
    <row r="87" spans="1:33" x14ac:dyDescent="0.2">
      <c r="A87" s="29">
        <v>2010</v>
      </c>
      <c r="B87" s="10" t="e">
        <f t="shared" ref="B87:M87" si="98">+B110+B133</f>
        <v>#REF!</v>
      </c>
      <c r="C87" s="10" t="e">
        <f t="shared" si="98"/>
        <v>#REF!</v>
      </c>
      <c r="D87" s="10" t="e">
        <f t="shared" si="98"/>
        <v>#REF!</v>
      </c>
      <c r="E87" s="10" t="e">
        <f t="shared" si="98"/>
        <v>#REF!</v>
      </c>
      <c r="F87" s="59" t="e">
        <f t="shared" si="98"/>
        <v>#REF!</v>
      </c>
      <c r="G87" s="59" t="e">
        <f t="shared" si="98"/>
        <v>#REF!</v>
      </c>
      <c r="H87" s="59" t="e">
        <f t="shared" si="98"/>
        <v>#REF!</v>
      </c>
      <c r="I87" s="59" t="e">
        <f t="shared" si="98"/>
        <v>#REF!</v>
      </c>
      <c r="J87" s="59" t="e">
        <f t="shared" si="98"/>
        <v>#REF!</v>
      </c>
      <c r="K87" s="59" t="e">
        <f t="shared" si="98"/>
        <v>#REF!</v>
      </c>
      <c r="L87" s="59" t="e">
        <f t="shared" si="98"/>
        <v>#REF!</v>
      </c>
      <c r="M87" s="59" t="e">
        <f t="shared" si="98"/>
        <v>#REF!</v>
      </c>
      <c r="N87" s="10" t="e">
        <f t="shared" si="88"/>
        <v>#REF!</v>
      </c>
      <c r="O87" s="22" t="e">
        <f t="shared" si="67"/>
        <v>#REF!</v>
      </c>
      <c r="P87" s="29"/>
      <c r="Q87" s="29">
        <v>2010</v>
      </c>
      <c r="R87" s="43" t="e">
        <f>+B87/B86-1</f>
        <v>#REF!</v>
      </c>
      <c r="S87" s="43" t="e">
        <f>+C87/C86-1</f>
        <v>#REF!</v>
      </c>
      <c r="T87" s="43" t="e">
        <f t="shared" si="95"/>
        <v>#REF!</v>
      </c>
      <c r="U87" s="43" t="e">
        <f t="shared" si="95"/>
        <v>#REF!</v>
      </c>
      <c r="V87" s="43" t="e">
        <f t="shared" si="95"/>
        <v>#REF!</v>
      </c>
      <c r="W87" s="43" t="e">
        <f t="shared" si="95"/>
        <v>#REF!</v>
      </c>
      <c r="X87" s="43" t="e">
        <f t="shared" si="95"/>
        <v>#REF!</v>
      </c>
      <c r="Y87" s="43" t="e">
        <f t="shared" si="92"/>
        <v>#REF!</v>
      </c>
      <c r="Z87" s="43" t="e">
        <f t="shared" si="92"/>
        <v>#REF!</v>
      </c>
      <c r="AA87" s="43" t="e">
        <f t="shared" si="96"/>
        <v>#REF!</v>
      </c>
      <c r="AB87" s="43" t="e">
        <f t="shared" si="96"/>
        <v>#REF!</v>
      </c>
      <c r="AC87" s="43" t="e">
        <f t="shared" si="93"/>
        <v>#REF!</v>
      </c>
      <c r="AD87" s="43" t="e">
        <f t="shared" si="93"/>
        <v>#REF!</v>
      </c>
      <c r="AF87" s="55"/>
      <c r="AG87" s="7"/>
    </row>
    <row r="88" spans="1:33" ht="15" x14ac:dyDescent="0.25">
      <c r="A88" s="32">
        <v>2011</v>
      </c>
      <c r="B88" s="33"/>
      <c r="C88" s="33"/>
      <c r="D88" s="33"/>
      <c r="E88" s="33"/>
      <c r="F88" s="33"/>
      <c r="G88" s="33"/>
      <c r="H88" s="33"/>
      <c r="I88" s="33"/>
      <c r="J88" s="33"/>
      <c r="K88" s="33"/>
      <c r="L88" s="33"/>
      <c r="M88" s="33"/>
      <c r="N88" s="33">
        <f t="shared" si="88"/>
        <v>0</v>
      </c>
      <c r="O88" s="79"/>
      <c r="P88" s="7"/>
      <c r="Q88" s="32"/>
      <c r="R88" s="44"/>
      <c r="S88" s="44"/>
      <c r="T88" s="44"/>
      <c r="U88" s="44"/>
      <c r="V88" s="44"/>
      <c r="W88" s="44"/>
      <c r="X88" s="44"/>
      <c r="Y88" s="44"/>
      <c r="Z88" s="44"/>
      <c r="AA88" s="44"/>
      <c r="AB88" s="44"/>
      <c r="AC88" s="44"/>
      <c r="AD88" s="44"/>
      <c r="AF88" s="55"/>
      <c r="AG88" s="7"/>
    </row>
    <row r="89" spans="1:33" x14ac:dyDescent="0.2">
      <c r="B89" s="54"/>
      <c r="C89" s="54"/>
      <c r="D89" s="54"/>
      <c r="E89" s="54"/>
      <c r="F89" s="54"/>
      <c r="G89" s="54"/>
      <c r="H89" s="54"/>
      <c r="I89" s="54"/>
      <c r="J89" s="54"/>
      <c r="K89" s="54"/>
      <c r="L89" s="54"/>
      <c r="M89" s="54"/>
      <c r="N89" s="6"/>
      <c r="O89" s="18"/>
      <c r="P89" s="14"/>
      <c r="Q89" s="7"/>
      <c r="R89" s="39"/>
      <c r="S89" s="39"/>
      <c r="T89" s="50"/>
      <c r="U89" s="50"/>
      <c r="V89" s="50"/>
      <c r="W89" s="50"/>
      <c r="X89" s="50"/>
      <c r="Y89" s="50"/>
      <c r="Z89" s="50"/>
      <c r="AA89" s="50"/>
      <c r="AB89" s="50"/>
      <c r="AC89" s="50"/>
      <c r="AD89" s="50"/>
      <c r="AF89" s="55"/>
      <c r="AG89" s="7"/>
    </row>
    <row r="90" spans="1:33" ht="18.75" x14ac:dyDescent="0.3">
      <c r="A90" s="35" t="s">
        <v>32</v>
      </c>
      <c r="B90" s="61"/>
      <c r="C90" s="61"/>
      <c r="D90" s="61"/>
      <c r="E90" s="61"/>
      <c r="F90" s="61"/>
      <c r="G90" s="6"/>
      <c r="H90" s="6"/>
      <c r="I90" s="6"/>
      <c r="J90" s="6"/>
      <c r="K90" s="6"/>
      <c r="L90" s="6"/>
      <c r="M90" s="6"/>
      <c r="N90" s="6"/>
      <c r="O90" s="2" t="s">
        <v>25</v>
      </c>
      <c r="P90" s="14"/>
      <c r="Q90" s="35" t="s">
        <v>19</v>
      </c>
      <c r="R90" s="50"/>
      <c r="S90" s="50"/>
      <c r="T90" s="50"/>
      <c r="U90" s="50"/>
      <c r="V90" s="50"/>
      <c r="W90" s="50"/>
      <c r="X90" s="50"/>
      <c r="Y90" s="50"/>
      <c r="Z90" s="50"/>
      <c r="AA90" s="50"/>
      <c r="AB90" s="50"/>
      <c r="AC90" s="50"/>
      <c r="AD90" s="50"/>
      <c r="AF90" s="55"/>
      <c r="AG90" s="7"/>
    </row>
    <row r="91" spans="1:33" x14ac:dyDescent="0.2">
      <c r="A91" s="23"/>
      <c r="B91" s="23" t="s">
        <v>5</v>
      </c>
      <c r="C91" s="23" t="s">
        <v>6</v>
      </c>
      <c r="D91" s="23" t="s">
        <v>7</v>
      </c>
      <c r="E91" s="23" t="s">
        <v>8</v>
      </c>
      <c r="F91" s="23" t="s">
        <v>9</v>
      </c>
      <c r="G91" s="23" t="s">
        <v>10</v>
      </c>
      <c r="H91" s="23" t="s">
        <v>11</v>
      </c>
      <c r="I91" s="23" t="s">
        <v>12</v>
      </c>
      <c r="J91" s="23" t="s">
        <v>13</v>
      </c>
      <c r="K91" s="24" t="s">
        <v>14</v>
      </c>
      <c r="L91" s="24" t="s">
        <v>15</v>
      </c>
      <c r="M91" s="24" t="s">
        <v>16</v>
      </c>
      <c r="N91" s="24" t="s">
        <v>17</v>
      </c>
      <c r="O91" s="24" t="s">
        <v>30</v>
      </c>
      <c r="P91" s="14"/>
      <c r="Q91" s="23"/>
      <c r="R91" s="47" t="s">
        <v>5</v>
      </c>
      <c r="S91" s="47" t="s">
        <v>6</v>
      </c>
      <c r="T91" s="47" t="s">
        <v>7</v>
      </c>
      <c r="U91" s="47" t="s">
        <v>8</v>
      </c>
      <c r="V91" s="47" t="s">
        <v>9</v>
      </c>
      <c r="W91" s="47" t="s">
        <v>10</v>
      </c>
      <c r="X91" s="47" t="s">
        <v>11</v>
      </c>
      <c r="Y91" s="47" t="s">
        <v>12</v>
      </c>
      <c r="Z91" s="47" t="s">
        <v>13</v>
      </c>
      <c r="AA91" s="47" t="s">
        <v>14</v>
      </c>
      <c r="AB91" s="47" t="s">
        <v>15</v>
      </c>
      <c r="AC91" s="47" t="s">
        <v>16</v>
      </c>
      <c r="AD91" s="47" t="s">
        <v>17</v>
      </c>
      <c r="AF91" s="55"/>
      <c r="AG91" s="7"/>
    </row>
    <row r="92" spans="1:33" x14ac:dyDescent="0.2">
      <c r="A92" s="7">
        <v>1992</v>
      </c>
      <c r="B92" s="4">
        <f t="shared" ref="B92:M92" si="99">+B228+B207+B161+B138+B251</f>
        <v>0</v>
      </c>
      <c r="C92" s="4">
        <f t="shared" si="99"/>
        <v>0</v>
      </c>
      <c r="D92" s="4">
        <f t="shared" si="99"/>
        <v>0</v>
      </c>
      <c r="E92" s="4">
        <f t="shared" si="99"/>
        <v>0</v>
      </c>
      <c r="F92" s="4">
        <f t="shared" si="99"/>
        <v>0</v>
      </c>
      <c r="G92" s="4">
        <f t="shared" si="99"/>
        <v>0</v>
      </c>
      <c r="H92" s="4">
        <f t="shared" si="99"/>
        <v>0</v>
      </c>
      <c r="I92" s="4">
        <f t="shared" si="99"/>
        <v>0</v>
      </c>
      <c r="J92" s="4">
        <f t="shared" si="99"/>
        <v>0</v>
      </c>
      <c r="K92" s="4">
        <f t="shared" si="99"/>
        <v>0</v>
      </c>
      <c r="L92" s="4">
        <f t="shared" si="99"/>
        <v>0</v>
      </c>
      <c r="M92" s="4">
        <f t="shared" si="99"/>
        <v>0</v>
      </c>
      <c r="N92" s="8">
        <f t="shared" ref="N92:N104" si="100">SUM(B92:M92)</f>
        <v>0</v>
      </c>
      <c r="O92" s="18"/>
      <c r="P92" s="14"/>
      <c r="Q92" s="7">
        <v>1992</v>
      </c>
      <c r="R92" s="40"/>
      <c r="S92" s="40"/>
      <c r="T92" s="40"/>
      <c r="U92" s="40"/>
      <c r="V92" s="40"/>
      <c r="W92" s="40"/>
      <c r="X92" s="40"/>
      <c r="Y92" s="40"/>
      <c r="Z92" s="40"/>
      <c r="AA92" s="40"/>
      <c r="AB92" s="40"/>
      <c r="AC92" s="40"/>
      <c r="AD92" s="41"/>
      <c r="AF92" s="55"/>
      <c r="AG92" s="7"/>
    </row>
    <row r="93" spans="1:33" x14ac:dyDescent="0.2">
      <c r="A93" s="7">
        <v>1993</v>
      </c>
      <c r="B93" s="4">
        <f t="shared" ref="B93:M93" si="101">+B229+B208+B162+B139+B252</f>
        <v>0</v>
      </c>
      <c r="C93" s="4">
        <f t="shared" si="101"/>
        <v>0</v>
      </c>
      <c r="D93" s="4">
        <f t="shared" si="101"/>
        <v>0</v>
      </c>
      <c r="E93" s="4">
        <f t="shared" si="101"/>
        <v>0</v>
      </c>
      <c r="F93" s="4">
        <f t="shared" si="101"/>
        <v>0</v>
      </c>
      <c r="G93" s="4">
        <f t="shared" si="101"/>
        <v>0</v>
      </c>
      <c r="H93" s="4">
        <f t="shared" si="101"/>
        <v>0</v>
      </c>
      <c r="I93" s="4">
        <f t="shared" si="101"/>
        <v>0</v>
      </c>
      <c r="J93" s="4">
        <f t="shared" si="101"/>
        <v>0</v>
      </c>
      <c r="K93" s="4">
        <f t="shared" si="101"/>
        <v>0</v>
      </c>
      <c r="L93" s="4">
        <f t="shared" si="101"/>
        <v>8811</v>
      </c>
      <c r="M93" s="4">
        <f t="shared" si="101"/>
        <v>9867.6</v>
      </c>
      <c r="N93" s="8">
        <f t="shared" si="100"/>
        <v>18678.599999999999</v>
      </c>
      <c r="O93" s="22"/>
      <c r="P93" s="14"/>
      <c r="Q93" s="7">
        <v>1993</v>
      </c>
      <c r="R93" s="40"/>
      <c r="S93" s="40"/>
      <c r="T93" s="40"/>
      <c r="U93" s="40"/>
      <c r="V93" s="40"/>
      <c r="W93" s="40"/>
      <c r="X93" s="40"/>
      <c r="Y93" s="40"/>
      <c r="Z93" s="40"/>
      <c r="AA93" s="40"/>
      <c r="AB93" s="40"/>
      <c r="AC93" s="40"/>
      <c r="AD93" s="41"/>
      <c r="AF93" s="55"/>
      <c r="AG93" s="7"/>
    </row>
    <row r="94" spans="1:33" x14ac:dyDescent="0.2">
      <c r="A94" s="7">
        <v>1994</v>
      </c>
      <c r="B94" s="4">
        <f t="shared" ref="B94:M94" si="102">+B230+B209+B163+B140+B253</f>
        <v>10523.7</v>
      </c>
      <c r="C94" s="4">
        <f t="shared" si="102"/>
        <v>9687.2000000000007</v>
      </c>
      <c r="D94" s="4">
        <f t="shared" si="102"/>
        <v>10708.2</v>
      </c>
      <c r="E94" s="4">
        <f t="shared" si="102"/>
        <v>9538.9</v>
      </c>
      <c r="F94" s="4">
        <f t="shared" si="102"/>
        <v>10052.1</v>
      </c>
      <c r="G94" s="4">
        <f t="shared" si="102"/>
        <v>10537.7</v>
      </c>
      <c r="H94" s="4">
        <f t="shared" si="102"/>
        <v>11406.054999999998</v>
      </c>
      <c r="I94" s="4">
        <f t="shared" si="102"/>
        <v>11006</v>
      </c>
      <c r="J94" s="4">
        <f t="shared" si="102"/>
        <v>10192</v>
      </c>
      <c r="K94" s="4">
        <f t="shared" si="102"/>
        <v>10105</v>
      </c>
      <c r="L94" s="4">
        <f t="shared" si="102"/>
        <v>10345</v>
      </c>
      <c r="M94" s="4">
        <f t="shared" si="102"/>
        <v>12334</v>
      </c>
      <c r="N94" s="8">
        <f t="shared" si="100"/>
        <v>126435.855</v>
      </c>
      <c r="O94" s="22">
        <f t="shared" ref="O94:O110" si="103">+N94/N93-1</f>
        <v>5.769022035912756</v>
      </c>
      <c r="P94" s="14"/>
      <c r="Q94" s="7">
        <v>1994</v>
      </c>
      <c r="R94" s="40"/>
      <c r="S94" s="40"/>
      <c r="T94" s="40"/>
      <c r="U94" s="40"/>
      <c r="V94" s="40"/>
      <c r="W94" s="40"/>
      <c r="X94" s="40"/>
      <c r="Y94" s="40"/>
      <c r="Z94" s="40"/>
      <c r="AA94" s="40"/>
      <c r="AB94" s="40">
        <f t="shared" ref="AB94:AB102" si="104">+L94/L93-1</f>
        <v>0.17410055612302799</v>
      </c>
      <c r="AC94" s="40">
        <f t="shared" ref="AC94:AC106" si="105">+M94/M93-1</f>
        <v>0.24994932911751588</v>
      </c>
      <c r="AD94" s="41">
        <f t="shared" ref="AD94:AD106" si="106">+N94/N93-1</f>
        <v>5.769022035912756</v>
      </c>
      <c r="AF94" s="55"/>
      <c r="AG94" s="7"/>
    </row>
    <row r="95" spans="1:33" x14ac:dyDescent="0.2">
      <c r="A95" s="7">
        <v>1995</v>
      </c>
      <c r="B95" s="4">
        <f t="shared" ref="B95:M95" si="107">+B231+B210+B164+B141+B254</f>
        <v>13515.466999999999</v>
      </c>
      <c r="C95" s="4">
        <f t="shared" si="107"/>
        <v>11404.726999999999</v>
      </c>
      <c r="D95" s="4">
        <f t="shared" si="107"/>
        <v>12387.64</v>
      </c>
      <c r="E95" s="4">
        <f t="shared" si="107"/>
        <v>11143.547</v>
      </c>
      <c r="F95" s="4">
        <f t="shared" si="107"/>
        <v>11683.515000000001</v>
      </c>
      <c r="G95" s="4">
        <f t="shared" si="107"/>
        <v>13344.236999999999</v>
      </c>
      <c r="H95" s="4">
        <f t="shared" si="107"/>
        <v>13684.543000000001</v>
      </c>
      <c r="I95" s="4">
        <f t="shared" si="107"/>
        <v>13810.425999999999</v>
      </c>
      <c r="J95" s="4">
        <f t="shared" si="107"/>
        <v>12878.136999999999</v>
      </c>
      <c r="K95" s="4">
        <f t="shared" si="107"/>
        <v>13768.287</v>
      </c>
      <c r="L95" s="4">
        <f t="shared" si="107"/>
        <v>14270.111000000001</v>
      </c>
      <c r="M95" s="4">
        <f t="shared" si="107"/>
        <v>15985.030999999999</v>
      </c>
      <c r="N95" s="8">
        <f t="shared" si="100"/>
        <v>157875.66799999998</v>
      </c>
      <c r="O95" s="22">
        <f t="shared" si="103"/>
        <v>0.24866216153637732</v>
      </c>
      <c r="P95" s="14"/>
      <c r="Q95" s="7">
        <v>1995</v>
      </c>
      <c r="R95" s="40">
        <f t="shared" ref="R95:AA103" si="108">+B95/B94-1</f>
        <v>0.28428851069490757</v>
      </c>
      <c r="S95" s="40">
        <f t="shared" si="108"/>
        <v>0.17729860021471611</v>
      </c>
      <c r="T95" s="40">
        <f t="shared" si="108"/>
        <v>0.15683681664518767</v>
      </c>
      <c r="U95" s="40">
        <f t="shared" si="108"/>
        <v>0.16822138821038068</v>
      </c>
      <c r="V95" s="40">
        <f t="shared" si="108"/>
        <v>0.16229593816217514</v>
      </c>
      <c r="W95" s="40">
        <f t="shared" si="108"/>
        <v>0.26633297588657845</v>
      </c>
      <c r="X95" s="40">
        <f t="shared" si="108"/>
        <v>0.19976126715152631</v>
      </c>
      <c r="Y95" s="40">
        <f t="shared" si="108"/>
        <v>0.25480883154642919</v>
      </c>
      <c r="Z95" s="40">
        <f t="shared" si="108"/>
        <v>0.26355347331240186</v>
      </c>
      <c r="AA95" s="40">
        <f t="shared" si="108"/>
        <v>0.362522216724394</v>
      </c>
      <c r="AB95" s="40">
        <f t="shared" si="104"/>
        <v>0.37942107298211702</v>
      </c>
      <c r="AC95" s="40">
        <f t="shared" si="105"/>
        <v>0.29601353980865897</v>
      </c>
      <c r="AD95" s="41">
        <f t="shared" si="106"/>
        <v>0.24866216153637732</v>
      </c>
      <c r="AF95" s="55"/>
      <c r="AG95" s="7"/>
    </row>
    <row r="96" spans="1:33" x14ac:dyDescent="0.2">
      <c r="A96" s="7">
        <v>1996</v>
      </c>
      <c r="B96" s="4">
        <f t="shared" ref="B96:M96" si="109">+B232+B211+B165+B142+B255</f>
        <v>15367.856</v>
      </c>
      <c r="C96" s="4">
        <f t="shared" si="109"/>
        <v>15060.252</v>
      </c>
      <c r="D96" s="4">
        <f t="shared" si="109"/>
        <v>16228.863000000001</v>
      </c>
      <c r="E96" s="4">
        <f t="shared" si="109"/>
        <v>14561.082</v>
      </c>
      <c r="F96" s="4">
        <f t="shared" si="109"/>
        <v>16222.042000000001</v>
      </c>
      <c r="G96" s="4">
        <f t="shared" si="109"/>
        <v>17954.802</v>
      </c>
      <c r="H96" s="4">
        <f t="shared" si="109"/>
        <v>19292.826000000001</v>
      </c>
      <c r="I96" s="4">
        <f t="shared" si="109"/>
        <v>17051.690999999999</v>
      </c>
      <c r="J96" s="4">
        <f t="shared" si="109"/>
        <v>15624.011999999999</v>
      </c>
      <c r="K96" s="4">
        <f t="shared" si="109"/>
        <v>16977.305</v>
      </c>
      <c r="L96" s="4">
        <f t="shared" si="109"/>
        <v>16918.5</v>
      </c>
      <c r="M96" s="4">
        <f t="shared" si="109"/>
        <v>18977.491999999998</v>
      </c>
      <c r="N96" s="8">
        <f t="shared" si="100"/>
        <v>200236.72299999997</v>
      </c>
      <c r="O96" s="22">
        <f t="shared" si="103"/>
        <v>0.26831908638384983</v>
      </c>
      <c r="P96" s="14"/>
      <c r="Q96" s="7">
        <v>1996</v>
      </c>
      <c r="R96" s="40">
        <f t="shared" si="108"/>
        <v>0.13705697331805111</v>
      </c>
      <c r="S96" s="40">
        <f t="shared" si="108"/>
        <v>0.32052718140469305</v>
      </c>
      <c r="T96" s="40">
        <f t="shared" si="108"/>
        <v>0.31008513324571929</v>
      </c>
      <c r="U96" s="40">
        <f t="shared" si="108"/>
        <v>0.30668287215910683</v>
      </c>
      <c r="V96" s="40">
        <f t="shared" si="108"/>
        <v>0.38845561459886002</v>
      </c>
      <c r="W96" s="40">
        <f t="shared" si="108"/>
        <v>0.34550982570228639</v>
      </c>
      <c r="X96" s="40">
        <f t="shared" si="108"/>
        <v>0.40982610818644072</v>
      </c>
      <c r="Y96" s="40">
        <f t="shared" si="108"/>
        <v>0.23469696010825447</v>
      </c>
      <c r="Z96" s="40">
        <f t="shared" si="108"/>
        <v>0.213219893529631</v>
      </c>
      <c r="AA96" s="40">
        <f t="shared" si="108"/>
        <v>0.23307314846066185</v>
      </c>
      <c r="AB96" s="40">
        <f t="shared" si="104"/>
        <v>0.18558993689677661</v>
      </c>
      <c r="AC96" s="40">
        <f t="shared" si="105"/>
        <v>0.18720395349874508</v>
      </c>
      <c r="AD96" s="41">
        <f t="shared" si="106"/>
        <v>0.26831908638384983</v>
      </c>
      <c r="AF96" s="55"/>
      <c r="AG96" s="7"/>
    </row>
    <row r="97" spans="1:33" x14ac:dyDescent="0.2">
      <c r="A97" s="7">
        <v>1997</v>
      </c>
      <c r="B97" s="4">
        <f t="shared" ref="B97:M97" si="110">+B233+B212+B166+B143+B256</f>
        <v>19793.010000000002</v>
      </c>
      <c r="C97" s="4">
        <f t="shared" si="110"/>
        <v>16565.457999999999</v>
      </c>
      <c r="D97" s="4">
        <f t="shared" si="110"/>
        <v>18399.885000000002</v>
      </c>
      <c r="E97" s="4">
        <f t="shared" si="110"/>
        <v>16865.843000000001</v>
      </c>
      <c r="F97" s="4">
        <f t="shared" si="110"/>
        <v>19124.915999999997</v>
      </c>
      <c r="G97" s="4">
        <f t="shared" si="110"/>
        <v>19541.347999999998</v>
      </c>
      <c r="H97" s="4">
        <f t="shared" si="110"/>
        <v>20208.57</v>
      </c>
      <c r="I97" s="4">
        <f t="shared" si="110"/>
        <v>19647.063999999998</v>
      </c>
      <c r="J97" s="4">
        <f t="shared" si="110"/>
        <v>18297.217000000001</v>
      </c>
      <c r="K97" s="4">
        <f t="shared" si="110"/>
        <v>19154.802</v>
      </c>
      <c r="L97" s="4">
        <f t="shared" si="110"/>
        <v>18673.155999999999</v>
      </c>
      <c r="M97" s="4">
        <f t="shared" si="110"/>
        <v>19952.900999999998</v>
      </c>
      <c r="N97" s="8">
        <f t="shared" si="100"/>
        <v>226224.16999999998</v>
      </c>
      <c r="O97" s="22">
        <f t="shared" si="103"/>
        <v>0.1297836211592418</v>
      </c>
      <c r="P97" s="14"/>
      <c r="Q97" s="7">
        <v>1997</v>
      </c>
      <c r="R97" s="40">
        <f t="shared" si="108"/>
        <v>0.28794868978470411</v>
      </c>
      <c r="S97" s="40">
        <f t="shared" si="108"/>
        <v>9.9945605159860396E-2</v>
      </c>
      <c r="T97" s="40">
        <f t="shared" si="108"/>
        <v>0.13377536060289619</v>
      </c>
      <c r="U97" s="40">
        <f t="shared" si="108"/>
        <v>0.15828226226594966</v>
      </c>
      <c r="V97" s="40">
        <f t="shared" si="108"/>
        <v>0.178946275690816</v>
      </c>
      <c r="W97" s="40">
        <f t="shared" si="108"/>
        <v>8.8363324752898986E-2</v>
      </c>
      <c r="X97" s="40">
        <f t="shared" si="108"/>
        <v>4.7465519048375704E-2</v>
      </c>
      <c r="Y97" s="40">
        <f t="shared" si="108"/>
        <v>0.15220619468180607</v>
      </c>
      <c r="Z97" s="40">
        <f t="shared" si="108"/>
        <v>0.17109593873839835</v>
      </c>
      <c r="AA97" s="40">
        <f t="shared" si="108"/>
        <v>0.12825928496896299</v>
      </c>
      <c r="AB97" s="40">
        <f t="shared" si="104"/>
        <v>0.10371226763601959</v>
      </c>
      <c r="AC97" s="40">
        <f t="shared" si="105"/>
        <v>5.1398203724707159E-2</v>
      </c>
      <c r="AD97" s="41">
        <f t="shared" si="106"/>
        <v>0.1297836211592418</v>
      </c>
      <c r="AF97" s="55"/>
      <c r="AG97" s="7"/>
    </row>
    <row r="98" spans="1:33" x14ac:dyDescent="0.2">
      <c r="A98" s="7">
        <v>1998</v>
      </c>
      <c r="B98" s="4">
        <f t="shared" ref="B98:M98" si="111">+B234+B213+B167+B144+B257</f>
        <v>19375.739000000001</v>
      </c>
      <c r="C98" s="4">
        <f t="shared" si="111"/>
        <v>17945.728999999999</v>
      </c>
      <c r="D98" s="4">
        <f t="shared" si="111"/>
        <v>19390.397000000001</v>
      </c>
      <c r="E98" s="4">
        <f t="shared" si="111"/>
        <v>18466.834999999999</v>
      </c>
      <c r="F98" s="4">
        <f t="shared" si="111"/>
        <v>19311.712</v>
      </c>
      <c r="G98" s="4">
        <f t="shared" si="111"/>
        <v>20358.464</v>
      </c>
      <c r="H98" s="4">
        <f t="shared" si="111"/>
        <v>21205.122000000003</v>
      </c>
      <c r="I98" s="4">
        <f t="shared" si="111"/>
        <v>20565.808000000001</v>
      </c>
      <c r="J98" s="4">
        <f t="shared" si="111"/>
        <v>19398.738000000001</v>
      </c>
      <c r="K98" s="4">
        <f t="shared" si="111"/>
        <v>19441.133000000002</v>
      </c>
      <c r="L98" s="4">
        <f t="shared" si="111"/>
        <v>19136.107</v>
      </c>
      <c r="M98" s="4">
        <f t="shared" si="111"/>
        <v>21286.398000000001</v>
      </c>
      <c r="N98" s="8">
        <f t="shared" si="100"/>
        <v>235882.18200000003</v>
      </c>
      <c r="O98" s="22">
        <f t="shared" si="103"/>
        <v>4.2692219845474666E-2</v>
      </c>
      <c r="P98" s="14"/>
      <c r="Q98" s="7">
        <v>1998</v>
      </c>
      <c r="R98" s="40">
        <f t="shared" si="108"/>
        <v>-2.1081735420736991E-2</v>
      </c>
      <c r="S98" s="40">
        <f t="shared" si="108"/>
        <v>8.3322235944216061E-2</v>
      </c>
      <c r="T98" s="40">
        <f t="shared" si="108"/>
        <v>5.3832510366233155E-2</v>
      </c>
      <c r="U98" s="40">
        <f t="shared" si="108"/>
        <v>9.4925109880365843E-2</v>
      </c>
      <c r="V98" s="40">
        <f t="shared" si="108"/>
        <v>9.7671540099837362E-3</v>
      </c>
      <c r="W98" s="40">
        <f t="shared" si="108"/>
        <v>4.1814720253689819E-2</v>
      </c>
      <c r="X98" s="40">
        <f t="shared" si="108"/>
        <v>4.9313335876808972E-2</v>
      </c>
      <c r="Y98" s="40">
        <f t="shared" si="108"/>
        <v>4.6762406841042603E-2</v>
      </c>
      <c r="Z98" s="40">
        <f t="shared" si="108"/>
        <v>6.0201559614229794E-2</v>
      </c>
      <c r="AA98" s="40">
        <f t="shared" si="108"/>
        <v>1.4948262059822026E-2</v>
      </c>
      <c r="AB98" s="40">
        <f t="shared" si="104"/>
        <v>2.4792327552985771E-2</v>
      </c>
      <c r="AC98" s="40">
        <f t="shared" si="105"/>
        <v>6.6832236575523618E-2</v>
      </c>
      <c r="AD98" s="41">
        <f t="shared" si="106"/>
        <v>4.2692219845474666E-2</v>
      </c>
      <c r="AF98" s="55"/>
      <c r="AG98" s="7"/>
    </row>
    <row r="99" spans="1:33" x14ac:dyDescent="0.2">
      <c r="A99" s="7">
        <v>1999</v>
      </c>
      <c r="B99" s="4">
        <f t="shared" ref="B99:M99" si="112">+B235+B214+B168+B145+B258</f>
        <v>21506.637000000002</v>
      </c>
      <c r="C99" s="4">
        <f t="shared" si="112"/>
        <v>19163.02</v>
      </c>
      <c r="D99" s="4">
        <f t="shared" si="112"/>
        <v>21935.688999999998</v>
      </c>
      <c r="E99" s="4">
        <f t="shared" si="112"/>
        <v>19423.319</v>
      </c>
      <c r="F99" s="4">
        <f t="shared" si="112"/>
        <v>21158.814999999999</v>
      </c>
      <c r="G99" s="4">
        <f t="shared" si="112"/>
        <v>21843.885999999999</v>
      </c>
      <c r="H99" s="4">
        <f t="shared" si="112"/>
        <v>22858.907999999999</v>
      </c>
      <c r="I99" s="4">
        <f t="shared" si="112"/>
        <v>21872.525999999998</v>
      </c>
      <c r="J99" s="4">
        <f t="shared" si="112"/>
        <v>20670.474000000002</v>
      </c>
      <c r="K99" s="4">
        <f t="shared" si="112"/>
        <v>21406.844000000001</v>
      </c>
      <c r="L99" s="4">
        <f t="shared" si="112"/>
        <v>21662.745999999999</v>
      </c>
      <c r="M99" s="4">
        <f t="shared" si="112"/>
        <v>23988.300999999999</v>
      </c>
      <c r="N99" s="8">
        <f t="shared" si="100"/>
        <v>257491.16500000001</v>
      </c>
      <c r="O99" s="22">
        <f t="shared" si="103"/>
        <v>9.1609221250971595E-2</v>
      </c>
      <c r="P99" s="14"/>
      <c r="Q99" s="7">
        <v>1999</v>
      </c>
      <c r="R99" s="40">
        <f t="shared" si="108"/>
        <v>0.10997763749811051</v>
      </c>
      <c r="S99" s="40">
        <f t="shared" si="108"/>
        <v>6.7831794406346013E-2</v>
      </c>
      <c r="T99" s="40">
        <f t="shared" si="108"/>
        <v>0.13126559502623891</v>
      </c>
      <c r="U99" s="40">
        <f t="shared" si="108"/>
        <v>5.1794690319158621E-2</v>
      </c>
      <c r="V99" s="40">
        <f t="shared" si="108"/>
        <v>9.5646776422515067E-2</v>
      </c>
      <c r="W99" s="40">
        <f t="shared" si="108"/>
        <v>7.2963363051357755E-2</v>
      </c>
      <c r="X99" s="40">
        <f t="shared" si="108"/>
        <v>7.7989930923292761E-2</v>
      </c>
      <c r="Y99" s="40">
        <f t="shared" si="108"/>
        <v>6.3538373984625141E-2</v>
      </c>
      <c r="Z99" s="40">
        <f t="shared" si="108"/>
        <v>6.5557666689451732E-2</v>
      </c>
      <c r="AA99" s="40">
        <f t="shared" si="108"/>
        <v>0.10111092805136401</v>
      </c>
      <c r="AB99" s="40">
        <f t="shared" si="104"/>
        <v>0.13203516263783421</v>
      </c>
      <c r="AC99" s="40">
        <f t="shared" si="105"/>
        <v>0.1269309631436939</v>
      </c>
      <c r="AD99" s="41">
        <f t="shared" si="106"/>
        <v>9.1609221250971595E-2</v>
      </c>
      <c r="AF99" s="55"/>
      <c r="AG99" s="7"/>
    </row>
    <row r="100" spans="1:33" x14ac:dyDescent="0.2">
      <c r="A100" s="7">
        <v>2000</v>
      </c>
      <c r="B100" s="4">
        <f t="shared" ref="B100:M100" si="113">+B236+B215+B169+B146+B259</f>
        <v>25105.402999999998</v>
      </c>
      <c r="C100" s="4">
        <f t="shared" si="113"/>
        <v>22481.968000000001</v>
      </c>
      <c r="D100" s="4">
        <f t="shared" si="113"/>
        <v>22919.937999999998</v>
      </c>
      <c r="E100" s="4">
        <f t="shared" si="113"/>
        <v>21043.571</v>
      </c>
      <c r="F100" s="4">
        <f t="shared" si="113"/>
        <v>22354.912</v>
      </c>
      <c r="G100" s="4">
        <f t="shared" si="113"/>
        <v>23271.715999999997</v>
      </c>
      <c r="H100" s="4">
        <f t="shared" si="113"/>
        <v>26382.255975</v>
      </c>
      <c r="I100" s="4">
        <f t="shared" si="113"/>
        <v>24185.391000000014</v>
      </c>
      <c r="J100" s="4">
        <f t="shared" si="113"/>
        <v>22050.187999999998</v>
      </c>
      <c r="K100" s="4">
        <f t="shared" si="113"/>
        <v>22404.645000000004</v>
      </c>
      <c r="L100" s="4">
        <f t="shared" si="113"/>
        <v>22274.341</v>
      </c>
      <c r="M100" s="4">
        <f t="shared" si="113"/>
        <v>24854.635999999995</v>
      </c>
      <c r="N100" s="8">
        <f t="shared" si="100"/>
        <v>279328.96497500001</v>
      </c>
      <c r="O100" s="22">
        <f t="shared" si="103"/>
        <v>8.4809900079484191E-2</v>
      </c>
      <c r="P100" s="14"/>
      <c r="Q100" s="7">
        <v>2000</v>
      </c>
      <c r="R100" s="40">
        <f t="shared" si="108"/>
        <v>0.16733280986701904</v>
      </c>
      <c r="S100" s="40">
        <f t="shared" si="108"/>
        <v>0.1731954566660161</v>
      </c>
      <c r="T100" s="40">
        <f t="shared" si="108"/>
        <v>4.4869755401802047E-2</v>
      </c>
      <c r="U100" s="40">
        <f t="shared" si="108"/>
        <v>8.3417875183947832E-2</v>
      </c>
      <c r="V100" s="40">
        <f t="shared" si="108"/>
        <v>5.6529489009663481E-2</v>
      </c>
      <c r="W100" s="40">
        <f t="shared" si="108"/>
        <v>6.5365201045271881E-2</v>
      </c>
      <c r="X100" s="40">
        <f t="shared" si="108"/>
        <v>0.15413457086401516</v>
      </c>
      <c r="Y100" s="40">
        <f t="shared" si="108"/>
        <v>0.10574293065190621</v>
      </c>
      <c r="Z100" s="40">
        <f t="shared" si="108"/>
        <v>6.6748058123872633E-2</v>
      </c>
      <c r="AA100" s="40">
        <f t="shared" si="108"/>
        <v>4.6611308047090239E-2</v>
      </c>
      <c r="AB100" s="40">
        <f t="shared" si="104"/>
        <v>2.8232570330649631E-2</v>
      </c>
      <c r="AC100" s="40">
        <f t="shared" si="105"/>
        <v>3.6114896173763844E-2</v>
      </c>
      <c r="AD100" s="41">
        <f t="shared" si="106"/>
        <v>8.4809900079484191E-2</v>
      </c>
      <c r="AF100" s="55"/>
      <c r="AG100" s="7"/>
    </row>
    <row r="101" spans="1:33" x14ac:dyDescent="0.2">
      <c r="A101" s="7">
        <v>2001</v>
      </c>
      <c r="B101" s="4">
        <f t="shared" ref="B101:M101" si="114">+B237+B216+B170+B147+B260</f>
        <v>24175.398999999983</v>
      </c>
      <c r="C101" s="4">
        <f t="shared" si="114"/>
        <v>24143.806999999993</v>
      </c>
      <c r="D101" s="4">
        <f t="shared" si="114"/>
        <v>26101.926000000003</v>
      </c>
      <c r="E101" s="4">
        <f t="shared" si="114"/>
        <v>22736.592999999997</v>
      </c>
      <c r="F101" s="4">
        <f t="shared" si="114"/>
        <v>24284.11</v>
      </c>
      <c r="G101" s="4">
        <f t="shared" si="114"/>
        <v>24245.613000000001</v>
      </c>
      <c r="H101" s="4">
        <f t="shared" si="114"/>
        <v>25031.536000000004</v>
      </c>
      <c r="I101" s="4">
        <f t="shared" si="114"/>
        <v>23210.652999999998</v>
      </c>
      <c r="J101" s="5">
        <f t="shared" si="114"/>
        <v>22290.469000000001</v>
      </c>
      <c r="K101" s="5">
        <f t="shared" si="114"/>
        <v>22823.331999999999</v>
      </c>
      <c r="L101" s="5">
        <f t="shared" si="114"/>
        <v>24014.789999999997</v>
      </c>
      <c r="M101" s="5">
        <f t="shared" si="114"/>
        <v>25463.249</v>
      </c>
      <c r="N101" s="6">
        <f t="shared" si="100"/>
        <v>288521.47699999996</v>
      </c>
      <c r="O101" s="22">
        <f t="shared" si="103"/>
        <v>3.290926891818291E-2</v>
      </c>
      <c r="P101" s="14"/>
      <c r="Q101" s="7">
        <v>2001</v>
      </c>
      <c r="R101" s="40">
        <f t="shared" si="108"/>
        <v>-3.7043978142872858E-2</v>
      </c>
      <c r="S101" s="40">
        <f t="shared" si="108"/>
        <v>7.3918751240994229E-2</v>
      </c>
      <c r="T101" s="40">
        <f t="shared" si="108"/>
        <v>0.1388305675172421</v>
      </c>
      <c r="U101" s="40">
        <f t="shared" si="108"/>
        <v>8.0453170234272342E-2</v>
      </c>
      <c r="V101" s="40">
        <f t="shared" si="108"/>
        <v>8.6298617502945207E-2</v>
      </c>
      <c r="W101" s="40">
        <f t="shared" si="108"/>
        <v>4.1848955186631009E-2</v>
      </c>
      <c r="X101" s="40">
        <f t="shared" si="108"/>
        <v>-5.1198046758395011E-2</v>
      </c>
      <c r="Y101" s="40">
        <f t="shared" si="108"/>
        <v>-4.0302759628736862E-2</v>
      </c>
      <c r="Z101" s="40">
        <f t="shared" si="108"/>
        <v>1.089700459696763E-2</v>
      </c>
      <c r="AA101" s="40">
        <f t="shared" si="108"/>
        <v>1.8687508773292061E-2</v>
      </c>
      <c r="AB101" s="40">
        <f t="shared" si="104"/>
        <v>7.8136946902267468E-2</v>
      </c>
      <c r="AC101" s="42">
        <f t="shared" si="105"/>
        <v>2.4486900552476598E-2</v>
      </c>
      <c r="AD101" s="43">
        <f t="shared" si="106"/>
        <v>3.290926891818291E-2</v>
      </c>
      <c r="AF101" s="55"/>
      <c r="AG101" s="7"/>
    </row>
    <row r="102" spans="1:33" x14ac:dyDescent="0.2">
      <c r="A102" s="7">
        <v>2002</v>
      </c>
      <c r="B102" s="4">
        <f>+B238+B217+B171+B148+B261</f>
        <v>26059.735999999997</v>
      </c>
      <c r="C102" s="4">
        <f>+C238+C217+C171+C148+C261</f>
        <v>23672.685999999998</v>
      </c>
      <c r="D102" s="4">
        <f>+D238+D217+D171+D148+D261</f>
        <v>27429.646000000001</v>
      </c>
      <c r="E102" s="4">
        <f>+E238+E217+E171+E148+E261</f>
        <v>24358.146000000001</v>
      </c>
      <c r="F102" s="4">
        <f t="shared" ref="F102:M102" si="115">+F238+F217+F171+F148+F261+F328</f>
        <v>36607.548000000003</v>
      </c>
      <c r="G102" s="4">
        <f t="shared" si="115"/>
        <v>38367.533000000003</v>
      </c>
      <c r="H102" s="4">
        <f t="shared" si="115"/>
        <v>40504.649000000005</v>
      </c>
      <c r="I102" s="4">
        <f t="shared" si="115"/>
        <v>38807.819000000003</v>
      </c>
      <c r="J102" s="4">
        <f t="shared" si="115"/>
        <v>35638.027000000002</v>
      </c>
      <c r="K102" s="4">
        <f t="shared" si="115"/>
        <v>37175.010999999999</v>
      </c>
      <c r="L102" s="4">
        <f t="shared" si="115"/>
        <v>36761.678</v>
      </c>
      <c r="M102" s="4">
        <f t="shared" si="115"/>
        <v>38883.39</v>
      </c>
      <c r="N102" s="6">
        <f t="shared" si="100"/>
        <v>404265.86900000006</v>
      </c>
      <c r="O102" s="22">
        <f t="shared" si="103"/>
        <v>0.40116386898989886</v>
      </c>
      <c r="P102" s="14"/>
      <c r="Q102" s="7">
        <v>2002</v>
      </c>
      <c r="R102" s="40">
        <f t="shared" si="108"/>
        <v>7.7944401248559059E-2</v>
      </c>
      <c r="S102" s="40">
        <f t="shared" si="108"/>
        <v>-1.9513119865479212E-2</v>
      </c>
      <c r="T102" s="40">
        <f t="shared" si="108"/>
        <v>5.0866744469354463E-2</v>
      </c>
      <c r="U102" s="40">
        <f t="shared" si="108"/>
        <v>7.1319084613952644E-2</v>
      </c>
      <c r="V102" s="40">
        <f t="shared" si="108"/>
        <v>0.50746920517161231</v>
      </c>
      <c r="W102" s="40">
        <f t="shared" si="108"/>
        <v>0.58245258637098596</v>
      </c>
      <c r="X102" s="40">
        <f t="shared" si="108"/>
        <v>0.61814476746452951</v>
      </c>
      <c r="Y102" s="40">
        <f t="shared" si="108"/>
        <v>0.67198307604702046</v>
      </c>
      <c r="Z102" s="40">
        <f t="shared" si="108"/>
        <v>0.59880112885915504</v>
      </c>
      <c r="AA102" s="40">
        <f t="shared" si="108"/>
        <v>0.62881611677032967</v>
      </c>
      <c r="AB102" s="40">
        <f t="shared" si="104"/>
        <v>0.53079323200411088</v>
      </c>
      <c r="AC102" s="42">
        <f t="shared" si="105"/>
        <v>0.5270396169789644</v>
      </c>
      <c r="AD102" s="43">
        <f t="shared" si="106"/>
        <v>0.40116386898989886</v>
      </c>
      <c r="AF102" s="55"/>
      <c r="AG102" s="7"/>
    </row>
    <row r="103" spans="1:33" x14ac:dyDescent="0.2">
      <c r="A103" s="7">
        <v>2003</v>
      </c>
      <c r="B103" s="4" t="e">
        <f>+B239+B218+B172+B149+B262+B329</f>
        <v>#REF!</v>
      </c>
      <c r="C103" s="4" t="e">
        <f>+C239+C218+C172+C149+C262+C329</f>
        <v>#REF!</v>
      </c>
      <c r="D103" s="4" t="e">
        <f>+D239+D218+D172+D149+D262+D329</f>
        <v>#REF!</v>
      </c>
      <c r="E103" s="4" t="e">
        <f>+E239+E218+E172+E149+E262+E329</f>
        <v>#REF!</v>
      </c>
      <c r="F103" s="4" t="e">
        <f t="shared" ref="F103:M103" si="116">+F218+F172+F149+F262+F329</f>
        <v>#REF!</v>
      </c>
      <c r="G103" s="4" t="e">
        <f t="shared" si="116"/>
        <v>#REF!</v>
      </c>
      <c r="H103" s="4" t="e">
        <f t="shared" si="116"/>
        <v>#REF!</v>
      </c>
      <c r="I103" s="4" t="e">
        <f t="shared" si="116"/>
        <v>#REF!</v>
      </c>
      <c r="J103" s="4" t="e">
        <f t="shared" si="116"/>
        <v>#REF!</v>
      </c>
      <c r="K103" s="4" t="e">
        <f t="shared" si="116"/>
        <v>#REF!</v>
      </c>
      <c r="L103" s="4" t="e">
        <f t="shared" si="116"/>
        <v>#REF!</v>
      </c>
      <c r="M103" s="4" t="e">
        <f t="shared" si="116"/>
        <v>#REF!</v>
      </c>
      <c r="N103" s="6" t="e">
        <f t="shared" si="100"/>
        <v>#REF!</v>
      </c>
      <c r="O103" s="22" t="e">
        <f t="shared" si="103"/>
        <v>#REF!</v>
      </c>
      <c r="P103" s="14"/>
      <c r="Q103" s="7">
        <v>2003</v>
      </c>
      <c r="R103" s="40" t="e">
        <f t="shared" ref="R103:S106" si="117">+B103/B102-1</f>
        <v>#REF!</v>
      </c>
      <c r="S103" s="40" t="e">
        <f t="shared" si="117"/>
        <v>#REF!</v>
      </c>
      <c r="T103" s="40" t="e">
        <f t="shared" si="108"/>
        <v>#REF!</v>
      </c>
      <c r="U103" s="40" t="e">
        <f t="shared" si="108"/>
        <v>#REF!</v>
      </c>
      <c r="V103" s="40" t="e">
        <f t="shared" si="108"/>
        <v>#REF!</v>
      </c>
      <c r="W103" s="40" t="e">
        <f t="shared" si="108"/>
        <v>#REF!</v>
      </c>
      <c r="X103" s="40" t="e">
        <f t="shared" si="108"/>
        <v>#REF!</v>
      </c>
      <c r="Y103" s="40" t="e">
        <f>+I103/I102-1</f>
        <v>#REF!</v>
      </c>
      <c r="Z103" s="40" t="e">
        <f>+J103/J102-1</f>
        <v>#REF!</v>
      </c>
      <c r="AA103" s="40" t="e">
        <f>+K103/K102-1</f>
        <v>#REF!</v>
      </c>
      <c r="AB103" s="40" t="e">
        <f>+L103/L102-1</f>
        <v>#REF!</v>
      </c>
      <c r="AC103" s="42" t="e">
        <f t="shared" si="105"/>
        <v>#REF!</v>
      </c>
      <c r="AD103" s="43" t="e">
        <f t="shared" si="106"/>
        <v>#REF!</v>
      </c>
      <c r="AF103" s="55"/>
      <c r="AG103" s="7"/>
    </row>
    <row r="104" spans="1:33" x14ac:dyDescent="0.2">
      <c r="A104" s="29">
        <v>2004</v>
      </c>
      <c r="B104" s="10" t="e">
        <f>+B219+B173+B150+B263+B330</f>
        <v>#REF!</v>
      </c>
      <c r="C104" s="10" t="e">
        <f>+C219+C173+C150+C263+C330</f>
        <v>#REF!</v>
      </c>
      <c r="D104" s="10" t="e">
        <f>+D219+D173+D150+D263+D330</f>
        <v>#REF!</v>
      </c>
      <c r="E104" s="10" t="e">
        <f>+E219+E173+E150+E263+E330</f>
        <v>#REF!</v>
      </c>
      <c r="F104" s="59" t="e">
        <f t="shared" ref="F104:M104" si="118">+F219+F173+F150+F263+F330</f>
        <v>#REF!</v>
      </c>
      <c r="G104" s="59" t="e">
        <f t="shared" si="118"/>
        <v>#REF!</v>
      </c>
      <c r="H104" s="59" t="e">
        <f t="shared" si="118"/>
        <v>#REF!</v>
      </c>
      <c r="I104" s="59" t="e">
        <f t="shared" si="118"/>
        <v>#REF!</v>
      </c>
      <c r="J104" s="59" t="e">
        <f t="shared" si="118"/>
        <v>#REF!</v>
      </c>
      <c r="K104" s="59" t="e">
        <f t="shared" si="118"/>
        <v>#REF!</v>
      </c>
      <c r="L104" s="59" t="e">
        <f t="shared" si="118"/>
        <v>#REF!</v>
      </c>
      <c r="M104" s="59" t="e">
        <f t="shared" si="118"/>
        <v>#REF!</v>
      </c>
      <c r="N104" s="10" t="e">
        <f t="shared" si="100"/>
        <v>#REF!</v>
      </c>
      <c r="O104" s="22" t="e">
        <f t="shared" si="103"/>
        <v>#REF!</v>
      </c>
      <c r="P104" s="29"/>
      <c r="Q104" s="29">
        <v>2004</v>
      </c>
      <c r="R104" s="43" t="e">
        <f t="shared" si="117"/>
        <v>#REF!</v>
      </c>
      <c r="S104" s="43" t="e">
        <f t="shared" si="117"/>
        <v>#REF!</v>
      </c>
      <c r="T104" s="43" t="e">
        <f t="shared" ref="T104:Z106" si="119">+D104/D103-1</f>
        <v>#REF!</v>
      </c>
      <c r="U104" s="43" t="e">
        <f t="shared" si="119"/>
        <v>#REF!</v>
      </c>
      <c r="V104" s="43" t="e">
        <f t="shared" si="119"/>
        <v>#REF!</v>
      </c>
      <c r="W104" s="43" t="e">
        <f t="shared" si="119"/>
        <v>#REF!</v>
      </c>
      <c r="X104" s="43" t="e">
        <f t="shared" si="119"/>
        <v>#REF!</v>
      </c>
      <c r="Y104" s="43" t="e">
        <f t="shared" si="119"/>
        <v>#REF!</v>
      </c>
      <c r="Z104" s="43" t="e">
        <f t="shared" si="119"/>
        <v>#REF!</v>
      </c>
      <c r="AA104" s="43" t="e">
        <f t="shared" ref="AA104:AB107" si="120">+K104/K103-1</f>
        <v>#REF!</v>
      </c>
      <c r="AB104" s="43" t="e">
        <f t="shared" si="120"/>
        <v>#REF!</v>
      </c>
      <c r="AC104" s="43" t="e">
        <f t="shared" si="105"/>
        <v>#REF!</v>
      </c>
      <c r="AD104" s="43" t="e">
        <f t="shared" si="106"/>
        <v>#REF!</v>
      </c>
      <c r="AF104" s="55"/>
      <c r="AG104" s="7"/>
    </row>
    <row r="105" spans="1:33" x14ac:dyDescent="0.2">
      <c r="A105" s="29">
        <v>2005</v>
      </c>
      <c r="B105" s="10" t="e">
        <f t="shared" ref="B105:C107" si="121">+B220+B174+B151+B264+B331</f>
        <v>#REF!</v>
      </c>
      <c r="C105" s="10" t="e">
        <f t="shared" si="121"/>
        <v>#REF!</v>
      </c>
      <c r="D105" s="10" t="e">
        <f t="shared" ref="D105:M105" si="122">+D220+D174+D151+D264+D331</f>
        <v>#REF!</v>
      </c>
      <c r="E105" s="10" t="e">
        <f t="shared" si="122"/>
        <v>#REF!</v>
      </c>
      <c r="F105" s="59" t="e">
        <f t="shared" si="122"/>
        <v>#REF!</v>
      </c>
      <c r="G105" s="59" t="e">
        <f t="shared" si="122"/>
        <v>#REF!</v>
      </c>
      <c r="H105" s="59" t="e">
        <f t="shared" si="122"/>
        <v>#REF!</v>
      </c>
      <c r="I105" s="59" t="e">
        <f t="shared" si="122"/>
        <v>#REF!</v>
      </c>
      <c r="J105" s="59" t="e">
        <f t="shared" si="122"/>
        <v>#REF!</v>
      </c>
      <c r="K105" s="59" t="e">
        <f t="shared" si="122"/>
        <v>#REF!</v>
      </c>
      <c r="L105" s="59" t="e">
        <f t="shared" si="122"/>
        <v>#REF!</v>
      </c>
      <c r="M105" s="59" t="e">
        <f t="shared" si="122"/>
        <v>#REF!</v>
      </c>
      <c r="N105" s="10" t="e">
        <f t="shared" ref="N105:N111" si="123">SUM(B105:M105)</f>
        <v>#REF!</v>
      </c>
      <c r="O105" s="22" t="e">
        <f t="shared" si="103"/>
        <v>#REF!</v>
      </c>
      <c r="P105" s="29"/>
      <c r="Q105" s="29">
        <v>2005</v>
      </c>
      <c r="R105" s="43" t="e">
        <f t="shared" si="117"/>
        <v>#REF!</v>
      </c>
      <c r="S105" s="43" t="e">
        <f t="shared" si="117"/>
        <v>#REF!</v>
      </c>
      <c r="T105" s="43" t="e">
        <f t="shared" ref="T105:X107" si="124">+D105/D104-1</f>
        <v>#REF!</v>
      </c>
      <c r="U105" s="43" t="e">
        <f t="shared" si="124"/>
        <v>#REF!</v>
      </c>
      <c r="V105" s="43" t="e">
        <f t="shared" si="124"/>
        <v>#REF!</v>
      </c>
      <c r="W105" s="43" t="e">
        <f t="shared" si="124"/>
        <v>#REF!</v>
      </c>
      <c r="X105" s="43" t="e">
        <f t="shared" si="124"/>
        <v>#REF!</v>
      </c>
      <c r="Y105" s="43" t="e">
        <f t="shared" si="119"/>
        <v>#REF!</v>
      </c>
      <c r="Z105" s="43" t="e">
        <f t="shared" si="119"/>
        <v>#REF!</v>
      </c>
      <c r="AA105" s="43" t="e">
        <f t="shared" si="120"/>
        <v>#REF!</v>
      </c>
      <c r="AB105" s="43" t="e">
        <f t="shared" si="120"/>
        <v>#REF!</v>
      </c>
      <c r="AC105" s="43" t="e">
        <f t="shared" si="105"/>
        <v>#REF!</v>
      </c>
      <c r="AD105" s="43" t="e">
        <f t="shared" si="106"/>
        <v>#REF!</v>
      </c>
      <c r="AF105" s="55"/>
      <c r="AG105" s="7"/>
    </row>
    <row r="106" spans="1:33" x14ac:dyDescent="0.2">
      <c r="A106" s="29">
        <v>2006</v>
      </c>
      <c r="B106" s="10" t="e">
        <f t="shared" si="121"/>
        <v>#REF!</v>
      </c>
      <c r="C106" s="10" t="e">
        <f t="shared" si="121"/>
        <v>#REF!</v>
      </c>
      <c r="D106" s="10" t="e">
        <f t="shared" ref="D106:M106" si="125">+D221+D175+D152+D265+D332</f>
        <v>#REF!</v>
      </c>
      <c r="E106" s="10" t="e">
        <f t="shared" si="125"/>
        <v>#REF!</v>
      </c>
      <c r="F106" s="59" t="e">
        <f t="shared" si="125"/>
        <v>#REF!</v>
      </c>
      <c r="G106" s="59" t="e">
        <f t="shared" si="125"/>
        <v>#REF!</v>
      </c>
      <c r="H106" s="59" t="e">
        <f t="shared" si="125"/>
        <v>#REF!</v>
      </c>
      <c r="I106" s="59" t="e">
        <f t="shared" si="125"/>
        <v>#REF!</v>
      </c>
      <c r="J106" s="59" t="e">
        <f t="shared" si="125"/>
        <v>#REF!</v>
      </c>
      <c r="K106" s="59" t="e">
        <f t="shared" si="125"/>
        <v>#REF!</v>
      </c>
      <c r="L106" s="59" t="e">
        <f t="shared" si="125"/>
        <v>#REF!</v>
      </c>
      <c r="M106" s="59" t="e">
        <f t="shared" si="125"/>
        <v>#REF!</v>
      </c>
      <c r="N106" s="10" t="e">
        <f t="shared" si="123"/>
        <v>#REF!</v>
      </c>
      <c r="O106" s="22" t="e">
        <f t="shared" si="103"/>
        <v>#REF!</v>
      </c>
      <c r="P106" s="29"/>
      <c r="Q106" s="29">
        <v>2006</v>
      </c>
      <c r="R106" s="43" t="e">
        <f>+B106/B105-1</f>
        <v>#REF!</v>
      </c>
      <c r="S106" s="43" t="e">
        <f t="shared" si="117"/>
        <v>#REF!</v>
      </c>
      <c r="T106" s="43" t="e">
        <f t="shared" si="124"/>
        <v>#REF!</v>
      </c>
      <c r="U106" s="43" t="e">
        <f t="shared" si="124"/>
        <v>#REF!</v>
      </c>
      <c r="V106" s="43" t="e">
        <f t="shared" si="124"/>
        <v>#REF!</v>
      </c>
      <c r="W106" s="43" t="e">
        <f t="shared" si="124"/>
        <v>#REF!</v>
      </c>
      <c r="X106" s="43" t="e">
        <f t="shared" si="124"/>
        <v>#REF!</v>
      </c>
      <c r="Y106" s="43" t="e">
        <f t="shared" si="119"/>
        <v>#REF!</v>
      </c>
      <c r="Z106" s="43" t="e">
        <f t="shared" si="119"/>
        <v>#REF!</v>
      </c>
      <c r="AA106" s="43" t="e">
        <f t="shared" si="120"/>
        <v>#REF!</v>
      </c>
      <c r="AB106" s="43" t="e">
        <f t="shared" si="120"/>
        <v>#REF!</v>
      </c>
      <c r="AC106" s="43" t="e">
        <f t="shared" si="105"/>
        <v>#REF!</v>
      </c>
      <c r="AD106" s="43" t="e">
        <f t="shared" si="106"/>
        <v>#REF!</v>
      </c>
      <c r="AF106" s="55"/>
      <c r="AG106" s="7"/>
    </row>
    <row r="107" spans="1:33" x14ac:dyDescent="0.2">
      <c r="A107" s="29">
        <v>2007</v>
      </c>
      <c r="B107" s="10" t="e">
        <f t="shared" si="121"/>
        <v>#REF!</v>
      </c>
      <c r="C107" s="10" t="e">
        <f t="shared" si="121"/>
        <v>#REF!</v>
      </c>
      <c r="D107" s="10" t="e">
        <f t="shared" ref="D107:K107" si="126">+D222+D176+D153+D266+D333</f>
        <v>#REF!</v>
      </c>
      <c r="E107" s="10" t="e">
        <f t="shared" si="126"/>
        <v>#REF!</v>
      </c>
      <c r="F107" s="59" t="e">
        <f t="shared" si="126"/>
        <v>#REF!</v>
      </c>
      <c r="G107" s="59" t="e">
        <f t="shared" si="126"/>
        <v>#REF!</v>
      </c>
      <c r="H107" s="59" t="e">
        <f t="shared" si="126"/>
        <v>#REF!</v>
      </c>
      <c r="I107" s="59" t="e">
        <f t="shared" si="126"/>
        <v>#REF!</v>
      </c>
      <c r="J107" s="59" t="e">
        <f t="shared" si="126"/>
        <v>#REF!</v>
      </c>
      <c r="K107" s="59" t="e">
        <f t="shared" si="126"/>
        <v>#REF!</v>
      </c>
      <c r="L107" s="59" t="e">
        <f>+L222+L176+L153+L266+L333+L342</f>
        <v>#REF!</v>
      </c>
      <c r="M107" s="59" t="e">
        <f>+M222+M176+M153+M266+M333+M342</f>
        <v>#REF!</v>
      </c>
      <c r="N107" s="10" t="e">
        <f t="shared" si="123"/>
        <v>#REF!</v>
      </c>
      <c r="O107" s="22" t="e">
        <f t="shared" si="103"/>
        <v>#REF!</v>
      </c>
      <c r="P107" s="29"/>
      <c r="Q107" s="29">
        <v>2007</v>
      </c>
      <c r="R107" s="43" t="e">
        <f>+B107/B106-1</f>
        <v>#REF!</v>
      </c>
      <c r="S107" s="43" t="e">
        <f>+C107/C106-1</f>
        <v>#REF!</v>
      </c>
      <c r="T107" s="43" t="e">
        <f t="shared" si="124"/>
        <v>#REF!</v>
      </c>
      <c r="U107" s="43" t="e">
        <f t="shared" si="124"/>
        <v>#REF!</v>
      </c>
      <c r="V107" s="43" t="e">
        <f t="shared" si="124"/>
        <v>#REF!</v>
      </c>
      <c r="W107" s="43" t="e">
        <f t="shared" si="124"/>
        <v>#REF!</v>
      </c>
      <c r="X107" s="43" t="e">
        <f t="shared" si="124"/>
        <v>#REF!</v>
      </c>
      <c r="Y107" s="43" t="e">
        <f t="shared" ref="Y107:Z110" si="127">+I107/I106-1</f>
        <v>#REF!</v>
      </c>
      <c r="Z107" s="43" t="e">
        <f t="shared" si="127"/>
        <v>#REF!</v>
      </c>
      <c r="AA107" s="43" t="e">
        <f t="shared" si="120"/>
        <v>#REF!</v>
      </c>
      <c r="AB107" s="43" t="e">
        <f t="shared" si="120"/>
        <v>#REF!</v>
      </c>
      <c r="AC107" s="43" t="e">
        <f t="shared" ref="AC107:AD110" si="128">+M107/M106-1</f>
        <v>#REF!</v>
      </c>
      <c r="AD107" s="43" t="e">
        <f t="shared" si="128"/>
        <v>#REF!</v>
      </c>
      <c r="AF107" s="55"/>
      <c r="AG107" s="7"/>
    </row>
    <row r="108" spans="1:33" x14ac:dyDescent="0.2">
      <c r="A108" s="7">
        <v>2008</v>
      </c>
      <c r="B108" s="10" t="e">
        <f t="shared" ref="B108:H108" si="129">+B223+B177+B154+B267+B334+B343</f>
        <v>#REF!</v>
      </c>
      <c r="C108" s="10" t="e">
        <f t="shared" si="129"/>
        <v>#REF!</v>
      </c>
      <c r="D108" s="10" t="e">
        <f t="shared" si="129"/>
        <v>#REF!</v>
      </c>
      <c r="E108" s="10" t="e">
        <f t="shared" si="129"/>
        <v>#REF!</v>
      </c>
      <c r="F108" s="59" t="e">
        <f t="shared" si="129"/>
        <v>#REF!</v>
      </c>
      <c r="G108" s="59" t="e">
        <f t="shared" si="129"/>
        <v>#REF!</v>
      </c>
      <c r="H108" s="59" t="e">
        <f t="shared" si="129"/>
        <v>#REF!</v>
      </c>
      <c r="I108" s="59" t="e">
        <f>+I223+I177+I154+I200+I267+I334+I343</f>
        <v>#REF!</v>
      </c>
      <c r="J108" s="59" t="e">
        <f>+J223+J177+J154+J200+J267+J334+J343</f>
        <v>#REF!</v>
      </c>
      <c r="K108" s="59" t="e">
        <f>+K223+K177+K154+K200+K267+K334+K343</f>
        <v>#REF!</v>
      </c>
      <c r="L108" s="59" t="e">
        <f>+L223+L177+L154+L200+L267+L334+L343</f>
        <v>#REF!</v>
      </c>
      <c r="M108" s="59" t="e">
        <f>+M223+M177+M154+M200+M267+M334+M343</f>
        <v>#REF!</v>
      </c>
      <c r="N108" s="10" t="e">
        <f t="shared" si="123"/>
        <v>#REF!</v>
      </c>
      <c r="O108" s="22" t="e">
        <f t="shared" si="103"/>
        <v>#REF!</v>
      </c>
      <c r="P108" s="29"/>
      <c r="Q108" s="29">
        <v>2008</v>
      </c>
      <c r="R108" s="43" t="e">
        <f>+B108/B107-1</f>
        <v>#REF!</v>
      </c>
      <c r="S108" s="43" t="e">
        <f>+C108/C107-1</f>
        <v>#REF!</v>
      </c>
      <c r="T108" s="43" t="e">
        <f t="shared" ref="T108:X110" si="130">+D108/D107-1</f>
        <v>#REF!</v>
      </c>
      <c r="U108" s="43" t="e">
        <f t="shared" si="130"/>
        <v>#REF!</v>
      </c>
      <c r="V108" s="43" t="e">
        <f t="shared" si="130"/>
        <v>#REF!</v>
      </c>
      <c r="W108" s="43" t="e">
        <f t="shared" si="130"/>
        <v>#REF!</v>
      </c>
      <c r="X108" s="43" t="e">
        <f t="shared" si="130"/>
        <v>#REF!</v>
      </c>
      <c r="Y108" s="43" t="e">
        <f t="shared" si="127"/>
        <v>#REF!</v>
      </c>
      <c r="Z108" s="43" t="e">
        <f t="shared" si="127"/>
        <v>#REF!</v>
      </c>
      <c r="AA108" s="43" t="e">
        <f t="shared" ref="AA108:AB110" si="131">+K108/K107-1</f>
        <v>#REF!</v>
      </c>
      <c r="AB108" s="43" t="e">
        <f t="shared" si="131"/>
        <v>#REF!</v>
      </c>
      <c r="AC108" s="43" t="e">
        <f t="shared" si="128"/>
        <v>#REF!</v>
      </c>
      <c r="AD108" s="43" t="e">
        <f t="shared" si="128"/>
        <v>#REF!</v>
      </c>
      <c r="AF108" s="55"/>
      <c r="AG108" s="7"/>
    </row>
    <row r="109" spans="1:33" x14ac:dyDescent="0.2">
      <c r="A109" s="7">
        <v>2009</v>
      </c>
      <c r="B109" s="59" t="e">
        <f t="shared" ref="B109:M109" si="132">+B224+B178+B155+B201+B268+B335+B344</f>
        <v>#REF!</v>
      </c>
      <c r="C109" s="59" t="e">
        <f t="shared" si="132"/>
        <v>#REF!</v>
      </c>
      <c r="D109" s="59" t="e">
        <f t="shared" si="132"/>
        <v>#REF!</v>
      </c>
      <c r="E109" s="59" t="e">
        <f t="shared" si="132"/>
        <v>#REF!</v>
      </c>
      <c r="F109" s="59" t="e">
        <f t="shared" si="132"/>
        <v>#REF!</v>
      </c>
      <c r="G109" s="59" t="e">
        <f t="shared" si="132"/>
        <v>#REF!</v>
      </c>
      <c r="H109" s="59" t="e">
        <f t="shared" si="132"/>
        <v>#REF!</v>
      </c>
      <c r="I109" s="59" t="e">
        <f t="shared" si="132"/>
        <v>#REF!</v>
      </c>
      <c r="J109" s="59" t="e">
        <f t="shared" si="132"/>
        <v>#REF!</v>
      </c>
      <c r="K109" s="59" t="e">
        <f t="shared" si="132"/>
        <v>#REF!</v>
      </c>
      <c r="L109" s="59" t="e">
        <f t="shared" si="132"/>
        <v>#REF!</v>
      </c>
      <c r="M109" s="59" t="e">
        <f t="shared" si="132"/>
        <v>#REF!</v>
      </c>
      <c r="N109" s="10" t="e">
        <f t="shared" si="123"/>
        <v>#REF!</v>
      </c>
      <c r="O109" s="22" t="e">
        <f t="shared" si="103"/>
        <v>#REF!</v>
      </c>
      <c r="P109" s="29"/>
      <c r="Q109" s="29">
        <v>2009</v>
      </c>
      <c r="R109" s="43" t="e">
        <f>+B109/B108-1</f>
        <v>#REF!</v>
      </c>
      <c r="S109" s="43" t="e">
        <f>+C109/C108-1</f>
        <v>#REF!</v>
      </c>
      <c r="T109" s="43" t="e">
        <f t="shared" si="130"/>
        <v>#REF!</v>
      </c>
      <c r="U109" s="43" t="e">
        <f t="shared" si="130"/>
        <v>#REF!</v>
      </c>
      <c r="V109" s="43" t="e">
        <f t="shared" si="130"/>
        <v>#REF!</v>
      </c>
      <c r="W109" s="43" t="e">
        <f t="shared" si="130"/>
        <v>#REF!</v>
      </c>
      <c r="X109" s="43" t="e">
        <f t="shared" si="130"/>
        <v>#REF!</v>
      </c>
      <c r="Y109" s="43" t="e">
        <f t="shared" si="127"/>
        <v>#REF!</v>
      </c>
      <c r="Z109" s="43" t="e">
        <f t="shared" si="127"/>
        <v>#REF!</v>
      </c>
      <c r="AA109" s="43" t="e">
        <f t="shared" si="131"/>
        <v>#REF!</v>
      </c>
      <c r="AB109" s="43" t="e">
        <f t="shared" si="131"/>
        <v>#REF!</v>
      </c>
      <c r="AC109" s="43" t="e">
        <f t="shared" si="128"/>
        <v>#REF!</v>
      </c>
      <c r="AD109" s="43" t="e">
        <f t="shared" si="128"/>
        <v>#REF!</v>
      </c>
      <c r="AF109" s="55"/>
      <c r="AG109" s="7"/>
    </row>
    <row r="110" spans="1:33" x14ac:dyDescent="0.2">
      <c r="A110" s="7">
        <v>2010</v>
      </c>
      <c r="B110" s="59" t="e">
        <f t="shared" ref="B110:M110" si="133">+B225+B179+B156+B202+B269+B336+B345</f>
        <v>#REF!</v>
      </c>
      <c r="C110" s="59" t="e">
        <f t="shared" si="133"/>
        <v>#REF!</v>
      </c>
      <c r="D110" s="59" t="e">
        <f t="shared" si="133"/>
        <v>#REF!</v>
      </c>
      <c r="E110" s="59" t="e">
        <f t="shared" si="133"/>
        <v>#REF!</v>
      </c>
      <c r="F110" s="59" t="e">
        <f t="shared" si="133"/>
        <v>#REF!</v>
      </c>
      <c r="G110" s="59" t="e">
        <f t="shared" si="133"/>
        <v>#REF!</v>
      </c>
      <c r="H110" s="59" t="e">
        <f t="shared" si="133"/>
        <v>#REF!</v>
      </c>
      <c r="I110" s="59" t="e">
        <f t="shared" si="133"/>
        <v>#REF!</v>
      </c>
      <c r="J110" s="59" t="e">
        <f t="shared" si="133"/>
        <v>#REF!</v>
      </c>
      <c r="K110" s="59" t="e">
        <f t="shared" si="133"/>
        <v>#REF!</v>
      </c>
      <c r="L110" s="59" t="e">
        <f t="shared" si="133"/>
        <v>#REF!</v>
      </c>
      <c r="M110" s="59" t="e">
        <f t="shared" si="133"/>
        <v>#REF!</v>
      </c>
      <c r="N110" s="10" t="e">
        <f t="shared" si="123"/>
        <v>#REF!</v>
      </c>
      <c r="O110" s="22" t="e">
        <f t="shared" si="103"/>
        <v>#REF!</v>
      </c>
      <c r="P110" s="29"/>
      <c r="Q110" s="29">
        <v>2010</v>
      </c>
      <c r="R110" s="43" t="e">
        <f>+B110/B109-1</f>
        <v>#REF!</v>
      </c>
      <c r="S110" s="43" t="e">
        <f>+C110/C109-1</f>
        <v>#REF!</v>
      </c>
      <c r="T110" s="43" t="e">
        <f t="shared" si="130"/>
        <v>#REF!</v>
      </c>
      <c r="U110" s="43" t="e">
        <f t="shared" si="130"/>
        <v>#REF!</v>
      </c>
      <c r="V110" s="43" t="e">
        <f t="shared" si="130"/>
        <v>#REF!</v>
      </c>
      <c r="W110" s="43" t="e">
        <f t="shared" si="130"/>
        <v>#REF!</v>
      </c>
      <c r="X110" s="43" t="e">
        <f t="shared" si="130"/>
        <v>#REF!</v>
      </c>
      <c r="Y110" s="43" t="e">
        <f t="shared" si="127"/>
        <v>#REF!</v>
      </c>
      <c r="Z110" s="43" t="e">
        <f t="shared" si="127"/>
        <v>#REF!</v>
      </c>
      <c r="AA110" s="43" t="e">
        <f t="shared" si="131"/>
        <v>#REF!</v>
      </c>
      <c r="AB110" s="43" t="e">
        <f t="shared" si="131"/>
        <v>#REF!</v>
      </c>
      <c r="AC110" s="43" t="e">
        <f t="shared" si="128"/>
        <v>#REF!</v>
      </c>
      <c r="AD110" s="43" t="e">
        <f t="shared" si="128"/>
        <v>#REF!</v>
      </c>
      <c r="AF110" s="55"/>
      <c r="AG110" s="7"/>
    </row>
    <row r="111" spans="1:33" ht="15" x14ac:dyDescent="0.25">
      <c r="A111" s="32">
        <v>2011</v>
      </c>
      <c r="B111" s="33"/>
      <c r="C111" s="33"/>
      <c r="D111" s="33"/>
      <c r="E111" s="33"/>
      <c r="F111" s="33"/>
      <c r="G111" s="33"/>
      <c r="H111" s="33"/>
      <c r="I111" s="33"/>
      <c r="J111" s="33"/>
      <c r="K111" s="33"/>
      <c r="L111" s="33"/>
      <c r="M111" s="33"/>
      <c r="N111" s="33">
        <f t="shared" si="123"/>
        <v>0</v>
      </c>
      <c r="O111" s="79"/>
      <c r="P111" s="7"/>
      <c r="Q111" s="32"/>
      <c r="R111" s="44"/>
      <c r="S111" s="44"/>
      <c r="T111" s="44"/>
      <c r="U111" s="44"/>
      <c r="V111" s="44"/>
      <c r="W111" s="44"/>
      <c r="X111" s="44"/>
      <c r="Y111" s="44"/>
      <c r="Z111" s="44"/>
      <c r="AA111" s="44"/>
      <c r="AB111" s="44"/>
      <c r="AC111" s="44"/>
      <c r="AD111" s="44"/>
      <c r="AF111" s="55"/>
      <c r="AG111" s="7"/>
    </row>
    <row r="112" spans="1:33" x14ac:dyDescent="0.2">
      <c r="A112" s="29"/>
      <c r="B112" s="38"/>
      <c r="C112" s="39"/>
      <c r="D112" s="10"/>
      <c r="E112" s="10"/>
      <c r="F112" s="10"/>
      <c r="G112" s="10"/>
      <c r="H112" s="10"/>
      <c r="I112" s="10"/>
      <c r="J112" s="10"/>
      <c r="K112" s="10"/>
      <c r="L112" s="10"/>
      <c r="M112" s="10"/>
      <c r="N112" s="10"/>
      <c r="O112" s="31"/>
      <c r="P112" s="14"/>
      <c r="Q112" s="29"/>
      <c r="R112" s="39"/>
      <c r="S112" s="39"/>
      <c r="T112" s="45"/>
      <c r="U112" s="45"/>
      <c r="V112" s="45"/>
      <c r="W112" s="45"/>
      <c r="X112" s="45"/>
      <c r="Y112" s="45"/>
      <c r="Z112" s="45"/>
      <c r="AA112" s="45"/>
      <c r="AB112" s="45"/>
      <c r="AC112" s="45"/>
      <c r="AD112" s="45"/>
      <c r="AF112" s="55"/>
      <c r="AG112" s="7"/>
    </row>
    <row r="113" spans="1:33" ht="18.75" x14ac:dyDescent="0.3">
      <c r="A113" s="35" t="s">
        <v>20</v>
      </c>
      <c r="K113" s="4"/>
      <c r="L113" s="4"/>
      <c r="M113" s="4"/>
      <c r="N113" s="4"/>
      <c r="O113" s="2" t="s">
        <v>25</v>
      </c>
      <c r="P113" s="14"/>
      <c r="Q113" s="35" t="s">
        <v>20</v>
      </c>
      <c r="R113" s="51"/>
      <c r="S113" s="51"/>
      <c r="T113" s="51"/>
      <c r="U113" s="51"/>
      <c r="V113" s="51"/>
      <c r="W113" s="51"/>
      <c r="X113" s="51"/>
      <c r="Y113" s="51"/>
      <c r="Z113" s="51"/>
      <c r="AA113" s="51"/>
      <c r="AB113" s="51"/>
      <c r="AC113" s="51"/>
      <c r="AD113" s="51"/>
      <c r="AF113" s="55"/>
      <c r="AG113" s="7"/>
    </row>
    <row r="114" spans="1:33" x14ac:dyDescent="0.2">
      <c r="A114" s="23"/>
      <c r="B114" s="23" t="s">
        <v>5</v>
      </c>
      <c r="C114" s="23" t="s">
        <v>6</v>
      </c>
      <c r="D114" s="23" t="s">
        <v>7</v>
      </c>
      <c r="E114" s="23" t="s">
        <v>8</v>
      </c>
      <c r="F114" s="23" t="s">
        <v>9</v>
      </c>
      <c r="G114" s="23" t="s">
        <v>10</v>
      </c>
      <c r="H114" s="23" t="s">
        <v>11</v>
      </c>
      <c r="I114" s="23" t="s">
        <v>12</v>
      </c>
      <c r="J114" s="23" t="s">
        <v>13</v>
      </c>
      <c r="K114" s="24" t="s">
        <v>14</v>
      </c>
      <c r="L114" s="24" t="s">
        <v>15</v>
      </c>
      <c r="M114" s="24" t="s">
        <v>16</v>
      </c>
      <c r="N114" s="24" t="s">
        <v>17</v>
      </c>
      <c r="O114" s="24" t="s">
        <v>30</v>
      </c>
      <c r="P114" s="14"/>
      <c r="Q114" s="23"/>
      <c r="R114" s="47" t="s">
        <v>5</v>
      </c>
      <c r="S114" s="47" t="s">
        <v>6</v>
      </c>
      <c r="T114" s="47" t="s">
        <v>7</v>
      </c>
      <c r="U114" s="47" t="s">
        <v>8</v>
      </c>
      <c r="V114" s="47" t="s">
        <v>9</v>
      </c>
      <c r="W114" s="47" t="s">
        <v>10</v>
      </c>
      <c r="X114" s="47" t="s">
        <v>11</v>
      </c>
      <c r="Y114" s="47" t="s">
        <v>12</v>
      </c>
      <c r="Z114" s="47" t="s">
        <v>13</v>
      </c>
      <c r="AA114" s="47" t="s">
        <v>14</v>
      </c>
      <c r="AB114" s="47" t="s">
        <v>15</v>
      </c>
      <c r="AC114" s="47" t="s">
        <v>16</v>
      </c>
      <c r="AD114" s="47" t="s">
        <v>17</v>
      </c>
      <c r="AF114" s="55"/>
      <c r="AG114" s="7"/>
    </row>
    <row r="115" spans="1:33" x14ac:dyDescent="0.2">
      <c r="A115" s="7">
        <v>1992</v>
      </c>
      <c r="B115" s="4">
        <f t="shared" ref="B115:M115" si="134">+B274+B295</f>
        <v>0</v>
      </c>
      <c r="C115" s="4">
        <f t="shared" si="134"/>
        <v>0</v>
      </c>
      <c r="D115" s="4">
        <f t="shared" si="134"/>
        <v>0</v>
      </c>
      <c r="E115" s="4">
        <f t="shared" si="134"/>
        <v>0</v>
      </c>
      <c r="F115" s="4">
        <f t="shared" si="134"/>
        <v>0</v>
      </c>
      <c r="G115" s="4">
        <f t="shared" si="134"/>
        <v>0</v>
      </c>
      <c r="H115" s="4">
        <f t="shared" si="134"/>
        <v>0</v>
      </c>
      <c r="I115" s="4">
        <f t="shared" si="134"/>
        <v>0</v>
      </c>
      <c r="J115" s="4">
        <f t="shared" si="134"/>
        <v>0</v>
      </c>
      <c r="K115" s="4">
        <f t="shared" si="134"/>
        <v>0</v>
      </c>
      <c r="L115" s="4">
        <f t="shared" si="134"/>
        <v>0</v>
      </c>
      <c r="M115" s="4">
        <f t="shared" si="134"/>
        <v>0</v>
      </c>
      <c r="N115" s="8">
        <f t="shared" ref="N115:N127" si="135">SUM(B115:M115)</f>
        <v>0</v>
      </c>
      <c r="O115" s="18"/>
      <c r="P115" s="14"/>
      <c r="Q115" s="7">
        <v>1992</v>
      </c>
      <c r="R115" s="40"/>
      <c r="S115" s="40"/>
      <c r="T115" s="40"/>
      <c r="U115" s="40"/>
      <c r="V115" s="40"/>
      <c r="W115" s="40"/>
      <c r="X115" s="40"/>
      <c r="Y115" s="40"/>
      <c r="Z115" s="40"/>
      <c r="AA115" s="40"/>
      <c r="AB115" s="40"/>
      <c r="AC115" s="40"/>
      <c r="AD115" s="41"/>
      <c r="AF115" s="55"/>
      <c r="AG115" s="7"/>
    </row>
    <row r="116" spans="1:33" x14ac:dyDescent="0.2">
      <c r="A116" s="7">
        <v>1993</v>
      </c>
      <c r="B116" s="4">
        <f t="shared" ref="B116:M116" si="136">+B275+B296</f>
        <v>0</v>
      </c>
      <c r="C116" s="4">
        <f t="shared" si="136"/>
        <v>0</v>
      </c>
      <c r="D116" s="4">
        <f t="shared" si="136"/>
        <v>0</v>
      </c>
      <c r="E116" s="4">
        <f t="shared" si="136"/>
        <v>0</v>
      </c>
      <c r="F116" s="4">
        <f t="shared" si="136"/>
        <v>0</v>
      </c>
      <c r="G116" s="4">
        <f t="shared" si="136"/>
        <v>0</v>
      </c>
      <c r="H116" s="4">
        <f t="shared" si="136"/>
        <v>0</v>
      </c>
      <c r="I116" s="4">
        <f t="shared" si="136"/>
        <v>0</v>
      </c>
      <c r="J116" s="4">
        <f t="shared" si="136"/>
        <v>0</v>
      </c>
      <c r="K116" s="4">
        <f t="shared" si="136"/>
        <v>0</v>
      </c>
      <c r="L116" s="4">
        <f t="shared" si="136"/>
        <v>0</v>
      </c>
      <c r="M116" s="4">
        <f t="shared" si="136"/>
        <v>0</v>
      </c>
      <c r="N116" s="8">
        <f t="shared" si="135"/>
        <v>0</v>
      </c>
      <c r="O116" s="22"/>
      <c r="P116" s="14"/>
      <c r="Q116" s="7">
        <v>1993</v>
      </c>
      <c r="R116" s="40"/>
      <c r="S116" s="40"/>
      <c r="T116" s="40"/>
      <c r="U116" s="40"/>
      <c r="V116" s="40"/>
      <c r="W116" s="40"/>
      <c r="X116" s="40"/>
      <c r="Y116" s="40"/>
      <c r="Z116" s="40"/>
      <c r="AA116" s="40"/>
      <c r="AB116" s="40"/>
      <c r="AC116" s="40"/>
      <c r="AD116" s="41"/>
      <c r="AF116" s="55"/>
      <c r="AG116" s="7"/>
    </row>
    <row r="117" spans="1:33" x14ac:dyDescent="0.2">
      <c r="A117" s="7">
        <v>1994</v>
      </c>
      <c r="B117" s="4">
        <f t="shared" ref="B117:M117" si="137">+B276+B297</f>
        <v>0</v>
      </c>
      <c r="C117" s="4">
        <f t="shared" si="137"/>
        <v>0</v>
      </c>
      <c r="D117" s="4">
        <f t="shared" si="137"/>
        <v>0</v>
      </c>
      <c r="E117" s="4">
        <f t="shared" si="137"/>
        <v>0</v>
      </c>
      <c r="F117" s="4">
        <f t="shared" si="137"/>
        <v>0</v>
      </c>
      <c r="G117" s="4">
        <f t="shared" si="137"/>
        <v>0</v>
      </c>
      <c r="H117" s="4">
        <f t="shared" si="137"/>
        <v>0</v>
      </c>
      <c r="I117" s="4">
        <f t="shared" si="137"/>
        <v>0</v>
      </c>
      <c r="J117" s="4">
        <f t="shared" si="137"/>
        <v>0</v>
      </c>
      <c r="K117" s="4">
        <f t="shared" si="137"/>
        <v>0</v>
      </c>
      <c r="L117" s="4">
        <f t="shared" si="137"/>
        <v>0</v>
      </c>
      <c r="M117" s="4">
        <f t="shared" si="137"/>
        <v>0</v>
      </c>
      <c r="N117" s="8">
        <f t="shared" si="135"/>
        <v>0</v>
      </c>
      <c r="O117" s="22"/>
      <c r="P117" s="14"/>
      <c r="Q117" s="7">
        <v>1994</v>
      </c>
      <c r="R117" s="40"/>
      <c r="S117" s="40"/>
      <c r="T117" s="40"/>
      <c r="U117" s="40"/>
      <c r="V117" s="40"/>
      <c r="W117" s="40"/>
      <c r="X117" s="40"/>
      <c r="Y117" s="40"/>
      <c r="Z117" s="40"/>
      <c r="AA117" s="40"/>
      <c r="AB117" s="40"/>
      <c r="AC117" s="40"/>
      <c r="AD117" s="41"/>
      <c r="AF117" s="55"/>
      <c r="AG117" s="7"/>
    </row>
    <row r="118" spans="1:33" x14ac:dyDescent="0.2">
      <c r="A118" s="7">
        <v>1995</v>
      </c>
      <c r="B118" s="4">
        <f t="shared" ref="B118:M118" si="138">+B277+B298</f>
        <v>0</v>
      </c>
      <c r="C118" s="4">
        <f t="shared" si="138"/>
        <v>0</v>
      </c>
      <c r="D118" s="4">
        <f t="shared" si="138"/>
        <v>0</v>
      </c>
      <c r="E118" s="4">
        <f t="shared" si="138"/>
        <v>0</v>
      </c>
      <c r="F118" s="4">
        <f t="shared" si="138"/>
        <v>0</v>
      </c>
      <c r="G118" s="4">
        <f t="shared" si="138"/>
        <v>0</v>
      </c>
      <c r="H118" s="4">
        <f t="shared" si="138"/>
        <v>0</v>
      </c>
      <c r="I118" s="4">
        <f t="shared" si="138"/>
        <v>0</v>
      </c>
      <c r="J118" s="4">
        <f t="shared" si="138"/>
        <v>0</v>
      </c>
      <c r="K118" s="4">
        <f t="shared" si="138"/>
        <v>0</v>
      </c>
      <c r="L118" s="4">
        <f t="shared" si="138"/>
        <v>0</v>
      </c>
      <c r="M118" s="4">
        <f t="shared" si="138"/>
        <v>0</v>
      </c>
      <c r="N118" s="8">
        <f t="shared" si="135"/>
        <v>0</v>
      </c>
      <c r="O118" s="22"/>
      <c r="P118" s="14"/>
      <c r="Q118" s="7">
        <v>1995</v>
      </c>
      <c r="R118" s="40"/>
      <c r="S118" s="40"/>
      <c r="T118" s="40"/>
      <c r="U118" s="40"/>
      <c r="V118" s="40"/>
      <c r="W118" s="40"/>
      <c r="X118" s="40"/>
      <c r="Y118" s="40"/>
      <c r="Z118" s="40"/>
      <c r="AA118" s="40"/>
      <c r="AB118" s="40"/>
      <c r="AC118" s="40"/>
      <c r="AD118" s="41"/>
      <c r="AF118" s="55"/>
      <c r="AG118" s="7"/>
    </row>
    <row r="119" spans="1:33" x14ac:dyDescent="0.2">
      <c r="A119" s="7">
        <v>1996</v>
      </c>
      <c r="B119" s="4">
        <f t="shared" ref="B119:M119" si="139">+B278+B299</f>
        <v>0</v>
      </c>
      <c r="C119" s="4">
        <f t="shared" si="139"/>
        <v>0</v>
      </c>
      <c r="D119" s="4">
        <f t="shared" si="139"/>
        <v>0</v>
      </c>
      <c r="E119" s="4">
        <f t="shared" si="139"/>
        <v>0</v>
      </c>
      <c r="F119" s="4">
        <f t="shared" si="139"/>
        <v>337.92</v>
      </c>
      <c r="G119" s="4">
        <f t="shared" si="139"/>
        <v>281.27999999999997</v>
      </c>
      <c r="H119" s="4">
        <f t="shared" si="139"/>
        <v>328.32</v>
      </c>
      <c r="I119" s="4">
        <f t="shared" si="139"/>
        <v>289.92</v>
      </c>
      <c r="J119" s="4">
        <f t="shared" si="139"/>
        <v>302.39999999999998</v>
      </c>
      <c r="K119" s="4">
        <f t="shared" si="139"/>
        <v>330.24</v>
      </c>
      <c r="L119" s="4">
        <f t="shared" si="139"/>
        <v>334.08</v>
      </c>
      <c r="M119" s="4">
        <f t="shared" si="139"/>
        <v>367.68</v>
      </c>
      <c r="N119" s="8">
        <f t="shared" si="135"/>
        <v>2571.84</v>
      </c>
      <c r="O119" s="22"/>
      <c r="P119" s="14"/>
      <c r="Q119" s="7">
        <v>1996</v>
      </c>
      <c r="R119" s="40"/>
      <c r="S119" s="40"/>
      <c r="T119" s="40"/>
      <c r="U119" s="40"/>
      <c r="V119" s="40"/>
      <c r="W119" s="40"/>
      <c r="X119" s="40"/>
      <c r="Y119" s="40"/>
      <c r="Z119" s="40"/>
      <c r="AA119" s="40"/>
      <c r="AB119" s="40"/>
      <c r="AC119" s="40"/>
      <c r="AD119" s="41"/>
      <c r="AF119" s="55"/>
      <c r="AG119" s="7"/>
    </row>
    <row r="120" spans="1:33" x14ac:dyDescent="0.2">
      <c r="A120" s="7">
        <v>1997</v>
      </c>
      <c r="B120" s="4">
        <f t="shared" ref="B120:M120" si="140">+B279+B300</f>
        <v>348.48</v>
      </c>
      <c r="C120" s="4">
        <f t="shared" si="140"/>
        <v>337.92</v>
      </c>
      <c r="D120" s="4">
        <f t="shared" si="140"/>
        <v>357.12</v>
      </c>
      <c r="E120" s="4">
        <f t="shared" si="140"/>
        <v>343.68</v>
      </c>
      <c r="F120" s="4">
        <f t="shared" si="140"/>
        <v>324.48</v>
      </c>
      <c r="G120" s="4">
        <f t="shared" si="140"/>
        <v>321.60000000000002</v>
      </c>
      <c r="H120" s="4">
        <f t="shared" si="140"/>
        <v>334.08</v>
      </c>
      <c r="I120" s="4">
        <f t="shared" si="140"/>
        <v>290.88</v>
      </c>
      <c r="J120" s="4">
        <f t="shared" si="140"/>
        <v>321.60000000000002</v>
      </c>
      <c r="K120" s="4">
        <f t="shared" si="140"/>
        <v>334.08</v>
      </c>
      <c r="L120" s="4">
        <f t="shared" si="140"/>
        <v>330.24</v>
      </c>
      <c r="M120" s="4">
        <f t="shared" si="140"/>
        <v>393.6</v>
      </c>
      <c r="N120" s="8">
        <f t="shared" si="135"/>
        <v>4037.7599999999998</v>
      </c>
      <c r="O120" s="22">
        <f t="shared" ref="O120:O133" si="141">+N120/N119-1</f>
        <v>0.56998880179171318</v>
      </c>
      <c r="P120" s="14"/>
      <c r="Q120" s="7">
        <v>1997</v>
      </c>
      <c r="R120" s="40"/>
      <c r="S120" s="40"/>
      <c r="T120" s="40"/>
      <c r="U120" s="40"/>
      <c r="V120" s="40">
        <f t="shared" ref="V120:AD129" si="142">+F120/F119-1</f>
        <v>-3.9772727272727293E-2</v>
      </c>
      <c r="W120" s="40">
        <f t="shared" si="142"/>
        <v>0.14334470989761106</v>
      </c>
      <c r="X120" s="40">
        <f t="shared" si="142"/>
        <v>1.7543859649122862E-2</v>
      </c>
      <c r="Y120" s="40">
        <f t="shared" si="142"/>
        <v>3.3112582781456013E-3</v>
      </c>
      <c r="Z120" s="40">
        <f t="shared" si="142"/>
        <v>6.3492063492063711E-2</v>
      </c>
      <c r="AA120" s="40">
        <f t="shared" si="142"/>
        <v>1.1627906976744207E-2</v>
      </c>
      <c r="AB120" s="40">
        <f t="shared" si="142"/>
        <v>-1.1494252873563093E-2</v>
      </c>
      <c r="AC120" s="40">
        <f t="shared" si="142"/>
        <v>7.0496083550913857E-2</v>
      </c>
      <c r="AD120" s="41">
        <f t="shared" si="142"/>
        <v>0.56998880179171318</v>
      </c>
      <c r="AF120" s="55"/>
      <c r="AG120" s="7"/>
    </row>
    <row r="121" spans="1:33" x14ac:dyDescent="0.2">
      <c r="A121" s="7">
        <v>1998</v>
      </c>
      <c r="B121" s="4">
        <f t="shared" ref="B121:M121" si="143">+B280+B301</f>
        <v>330.24</v>
      </c>
      <c r="C121" s="4">
        <f t="shared" si="143"/>
        <v>336.96</v>
      </c>
      <c r="D121" s="4">
        <f t="shared" si="143"/>
        <v>375.36</v>
      </c>
      <c r="E121" s="4">
        <f t="shared" si="143"/>
        <v>374.4</v>
      </c>
      <c r="F121" s="4">
        <f t="shared" si="143"/>
        <v>350.4</v>
      </c>
      <c r="G121" s="4">
        <f t="shared" si="143"/>
        <v>334.08</v>
      </c>
      <c r="H121" s="4">
        <f t="shared" si="143"/>
        <v>358.08</v>
      </c>
      <c r="I121" s="4">
        <f t="shared" si="143"/>
        <v>352.32</v>
      </c>
      <c r="J121" s="4">
        <f t="shared" si="143"/>
        <v>331.2</v>
      </c>
      <c r="K121" s="4">
        <f t="shared" si="143"/>
        <v>380.16</v>
      </c>
      <c r="L121" s="4">
        <f t="shared" si="143"/>
        <v>742.57</v>
      </c>
      <c r="M121" s="4">
        <f t="shared" si="143"/>
        <v>820.24</v>
      </c>
      <c r="N121" s="8">
        <f t="shared" si="135"/>
        <v>5086.0099999999993</v>
      </c>
      <c r="O121" s="22">
        <f t="shared" si="141"/>
        <v>0.25961176493897598</v>
      </c>
      <c r="P121" s="14"/>
      <c r="Q121" s="7">
        <v>1998</v>
      </c>
      <c r="R121" s="40">
        <f t="shared" ref="R121:U126" si="144">+B121/B120-1</f>
        <v>-5.2341597796143224E-2</v>
      </c>
      <c r="S121" s="40">
        <f t="shared" si="144"/>
        <v>-2.8409090909091717E-3</v>
      </c>
      <c r="T121" s="40">
        <f t="shared" si="144"/>
        <v>5.1075268817204256E-2</v>
      </c>
      <c r="U121" s="40">
        <f t="shared" si="144"/>
        <v>8.9385474860335101E-2</v>
      </c>
      <c r="V121" s="40">
        <f t="shared" si="142"/>
        <v>7.9881656804733581E-2</v>
      </c>
      <c r="W121" s="40">
        <f t="shared" si="142"/>
        <v>3.8805970149253577E-2</v>
      </c>
      <c r="X121" s="40">
        <f t="shared" si="142"/>
        <v>7.1839080459770166E-2</v>
      </c>
      <c r="Y121" s="40">
        <f t="shared" si="142"/>
        <v>0.21122112211221111</v>
      </c>
      <c r="Z121" s="40">
        <f t="shared" si="142"/>
        <v>2.9850746268656581E-2</v>
      </c>
      <c r="AA121" s="40">
        <f t="shared" si="142"/>
        <v>0.13793103448275867</v>
      </c>
      <c r="AB121" s="40">
        <f t="shared" si="142"/>
        <v>1.2485767926356588</v>
      </c>
      <c r="AC121" s="40">
        <f t="shared" si="142"/>
        <v>1.0839430894308943</v>
      </c>
      <c r="AD121" s="41">
        <f t="shared" si="142"/>
        <v>0.25961176493897598</v>
      </c>
      <c r="AF121" s="55"/>
      <c r="AG121" s="7"/>
    </row>
    <row r="122" spans="1:33" x14ac:dyDescent="0.2">
      <c r="A122" s="7">
        <v>1999</v>
      </c>
      <c r="B122" s="4">
        <f t="shared" ref="B122:M122" si="145">+B281+B302</f>
        <v>839.46</v>
      </c>
      <c r="C122" s="4">
        <f t="shared" si="145"/>
        <v>753.55</v>
      </c>
      <c r="D122" s="4">
        <f t="shared" si="145"/>
        <v>764.06</v>
      </c>
      <c r="E122" s="4">
        <f t="shared" si="145"/>
        <v>578.89</v>
      </c>
      <c r="F122" s="4">
        <f t="shared" si="145"/>
        <v>650.04999999999995</v>
      </c>
      <c r="G122" s="4">
        <f t="shared" si="145"/>
        <v>594.72</v>
      </c>
      <c r="H122" s="4">
        <f t="shared" si="145"/>
        <v>613.74</v>
      </c>
      <c r="I122" s="4">
        <f t="shared" si="145"/>
        <v>624.83000000000004</v>
      </c>
      <c r="J122" s="4">
        <f t="shared" si="145"/>
        <v>662.74</v>
      </c>
      <c r="K122" s="4">
        <f t="shared" si="145"/>
        <v>697.98</v>
      </c>
      <c r="L122" s="4">
        <f t="shared" si="145"/>
        <v>714.27</v>
      </c>
      <c r="M122" s="4">
        <f t="shared" si="145"/>
        <v>737.9</v>
      </c>
      <c r="N122" s="8">
        <f t="shared" si="135"/>
        <v>8232.1899999999987</v>
      </c>
      <c r="O122" s="22">
        <f t="shared" si="141"/>
        <v>0.61859493001390087</v>
      </c>
      <c r="P122" s="14"/>
      <c r="Q122" s="7">
        <v>1999</v>
      </c>
      <c r="R122" s="40">
        <f t="shared" si="144"/>
        <v>1.5419694767441863</v>
      </c>
      <c r="S122" s="40">
        <f t="shared" si="144"/>
        <v>1.2363188509021841</v>
      </c>
      <c r="T122" s="40">
        <f t="shared" si="144"/>
        <v>1.0355392156862742</v>
      </c>
      <c r="U122" s="40">
        <f t="shared" si="144"/>
        <v>0.54618055555555567</v>
      </c>
      <c r="V122" s="40">
        <f t="shared" si="142"/>
        <v>0.85516552511415522</v>
      </c>
      <c r="W122" s="40">
        <f t="shared" si="142"/>
        <v>0.78017241379310365</v>
      </c>
      <c r="X122" s="40">
        <f t="shared" si="142"/>
        <v>0.71397453083109941</v>
      </c>
      <c r="Y122" s="40">
        <f t="shared" si="142"/>
        <v>0.7734729791099002</v>
      </c>
      <c r="Z122" s="40">
        <f t="shared" si="142"/>
        <v>1.0010265700483094</v>
      </c>
      <c r="AA122" s="40">
        <f t="shared" si="142"/>
        <v>0.83601641414141414</v>
      </c>
      <c r="AB122" s="40">
        <f t="shared" si="142"/>
        <v>-3.8110885169075015E-2</v>
      </c>
      <c r="AC122" s="40">
        <f t="shared" si="142"/>
        <v>-0.10038525309665469</v>
      </c>
      <c r="AD122" s="41">
        <f t="shared" si="142"/>
        <v>0.61859493001390087</v>
      </c>
      <c r="AF122" s="55"/>
      <c r="AG122" s="7"/>
    </row>
    <row r="123" spans="1:33" x14ac:dyDescent="0.2">
      <c r="A123" s="7">
        <v>2000</v>
      </c>
      <c r="B123" s="4">
        <f t="shared" ref="B123:M123" si="146">+B282+B303</f>
        <v>827.03</v>
      </c>
      <c r="C123" s="4">
        <f t="shared" si="146"/>
        <v>723.34999999999991</v>
      </c>
      <c r="D123" s="4">
        <f t="shared" si="146"/>
        <v>689.52</v>
      </c>
      <c r="E123" s="4">
        <f t="shared" si="146"/>
        <v>634.07000000000005</v>
      </c>
      <c r="F123" s="4">
        <f t="shared" si="146"/>
        <v>628.12</v>
      </c>
      <c r="G123" s="4">
        <f t="shared" si="146"/>
        <v>595.56999999999994</v>
      </c>
      <c r="H123" s="4">
        <f t="shared" si="146"/>
        <v>611.66</v>
      </c>
      <c r="I123" s="4">
        <f t="shared" si="146"/>
        <v>601.04999999999995</v>
      </c>
      <c r="J123" s="4">
        <f t="shared" si="146"/>
        <v>590.82999999999993</v>
      </c>
      <c r="K123" s="4">
        <f t="shared" si="146"/>
        <v>675.94</v>
      </c>
      <c r="L123" s="4">
        <f t="shared" si="146"/>
        <v>760.52</v>
      </c>
      <c r="M123" s="4">
        <f t="shared" si="146"/>
        <v>882.02</v>
      </c>
      <c r="N123" s="8">
        <f t="shared" si="135"/>
        <v>8219.68</v>
      </c>
      <c r="O123" s="22">
        <f t="shared" si="141"/>
        <v>-1.5196442258983422E-3</v>
      </c>
      <c r="P123" s="14"/>
      <c r="Q123" s="7">
        <v>2000</v>
      </c>
      <c r="R123" s="40">
        <f t="shared" si="144"/>
        <v>-1.4807137921997504E-2</v>
      </c>
      <c r="S123" s="40">
        <f t="shared" si="144"/>
        <v>-4.0076969013336905E-2</v>
      </c>
      <c r="T123" s="40">
        <f t="shared" si="144"/>
        <v>-9.7557783420150201E-2</v>
      </c>
      <c r="U123" s="40">
        <f t="shared" si="144"/>
        <v>9.5320354471488677E-2</v>
      </c>
      <c r="V123" s="40">
        <f t="shared" si="142"/>
        <v>-3.3735866471809817E-2</v>
      </c>
      <c r="W123" s="40">
        <f t="shared" si="142"/>
        <v>1.4292440139895835E-3</v>
      </c>
      <c r="X123" s="40">
        <f t="shared" si="142"/>
        <v>-3.3890572555154153E-3</v>
      </c>
      <c r="Y123" s="40">
        <f t="shared" si="142"/>
        <v>-3.8058351871709251E-2</v>
      </c>
      <c r="Z123" s="40">
        <f t="shared" si="142"/>
        <v>-0.1085040890847091</v>
      </c>
      <c r="AA123" s="40">
        <f t="shared" si="142"/>
        <v>-3.157683601249317E-2</v>
      </c>
      <c r="AB123" s="40">
        <f t="shared" si="142"/>
        <v>6.4751424531339641E-2</v>
      </c>
      <c r="AC123" s="40">
        <f t="shared" si="142"/>
        <v>0.19531101775308302</v>
      </c>
      <c r="AD123" s="41">
        <f t="shared" si="142"/>
        <v>-1.5196442258983422E-3</v>
      </c>
      <c r="AF123" s="55"/>
      <c r="AG123" s="7"/>
    </row>
    <row r="124" spans="1:33" x14ac:dyDescent="0.2">
      <c r="A124" s="7">
        <v>2001</v>
      </c>
      <c r="B124" s="4">
        <f t="shared" ref="B124:M124" si="147">+B283+B304</f>
        <v>904.99</v>
      </c>
      <c r="C124" s="4">
        <f t="shared" si="147"/>
        <v>1299.425</v>
      </c>
      <c r="D124" s="4">
        <f t="shared" si="147"/>
        <v>1329.2349999999999</v>
      </c>
      <c r="E124" s="4">
        <f t="shared" si="147"/>
        <v>1045.8300000000002</v>
      </c>
      <c r="F124" s="4">
        <f t="shared" si="147"/>
        <v>1045.32</v>
      </c>
      <c r="G124" s="4">
        <f t="shared" si="147"/>
        <v>1037.08</v>
      </c>
      <c r="H124" s="4">
        <f t="shared" si="147"/>
        <v>1040.1750000000002</v>
      </c>
      <c r="I124" s="4">
        <f t="shared" si="147"/>
        <v>1072.425</v>
      </c>
      <c r="J124" s="5">
        <f t="shared" si="147"/>
        <v>908.40000000000009</v>
      </c>
      <c r="K124" s="5">
        <f t="shared" si="147"/>
        <v>808.39499999999998</v>
      </c>
      <c r="L124" s="5">
        <f t="shared" si="147"/>
        <v>900.29499999999996</v>
      </c>
      <c r="M124" s="5">
        <f t="shared" si="147"/>
        <v>1113.9299999999998</v>
      </c>
      <c r="N124" s="6">
        <f t="shared" si="135"/>
        <v>12505.5</v>
      </c>
      <c r="O124" s="22">
        <f t="shared" si="141"/>
        <v>0.52140959258754593</v>
      </c>
      <c r="P124" s="14"/>
      <c r="Q124" s="7">
        <v>2001</v>
      </c>
      <c r="R124" s="40">
        <f t="shared" si="144"/>
        <v>9.4265020615938999E-2</v>
      </c>
      <c r="S124" s="40">
        <f t="shared" si="144"/>
        <v>0.79639870049077222</v>
      </c>
      <c r="T124" s="40">
        <f t="shared" si="144"/>
        <v>0.92776859264415812</v>
      </c>
      <c r="U124" s="40">
        <f t="shared" si="144"/>
        <v>0.64939202296276455</v>
      </c>
      <c r="V124" s="40">
        <f t="shared" si="142"/>
        <v>0.66420429217346988</v>
      </c>
      <c r="W124" s="40">
        <f t="shared" si="142"/>
        <v>0.74132343805094281</v>
      </c>
      <c r="X124" s="40">
        <f t="shared" si="142"/>
        <v>0.70057711800673617</v>
      </c>
      <c r="Y124" s="40">
        <f t="shared" si="142"/>
        <v>0.78425255802345895</v>
      </c>
      <c r="Z124" s="40">
        <f t="shared" si="142"/>
        <v>0.53749809589898989</v>
      </c>
      <c r="AA124" s="40">
        <f t="shared" si="142"/>
        <v>0.19595674172263799</v>
      </c>
      <c r="AB124" s="40">
        <f t="shared" si="142"/>
        <v>0.18378872350497022</v>
      </c>
      <c r="AC124" s="42">
        <f t="shared" si="142"/>
        <v>0.26293054579261232</v>
      </c>
      <c r="AD124" s="43">
        <f t="shared" si="142"/>
        <v>0.52140959258754593</v>
      </c>
      <c r="AF124" s="55"/>
      <c r="AG124" s="7"/>
    </row>
    <row r="125" spans="1:33" x14ac:dyDescent="0.2">
      <c r="A125" s="7">
        <v>2002</v>
      </c>
      <c r="B125" s="4">
        <f t="shared" ref="B125:M125" si="148">+B284+B305</f>
        <v>1026.3399999999999</v>
      </c>
      <c r="C125" s="4">
        <f t="shared" si="148"/>
        <v>1167.2249999999999</v>
      </c>
      <c r="D125" s="4">
        <f t="shared" si="148"/>
        <v>1270.8899999999996</v>
      </c>
      <c r="E125" s="4">
        <f t="shared" si="148"/>
        <v>953.8599999999999</v>
      </c>
      <c r="F125" s="4">
        <f t="shared" si="148"/>
        <v>1166.2550000000001</v>
      </c>
      <c r="G125" s="4">
        <f t="shared" si="148"/>
        <v>850.48000000000013</v>
      </c>
      <c r="H125" s="4">
        <f t="shared" si="148"/>
        <v>714.88499999999999</v>
      </c>
      <c r="I125" s="4">
        <f t="shared" si="148"/>
        <v>868.13999999999987</v>
      </c>
      <c r="J125" s="4">
        <f t="shared" si="148"/>
        <v>839.56000000000006</v>
      </c>
      <c r="K125" s="4">
        <f t="shared" si="148"/>
        <v>969.32999999999993</v>
      </c>
      <c r="L125" s="4">
        <f t="shared" si="148"/>
        <v>963.08</v>
      </c>
      <c r="M125" s="4">
        <f t="shared" si="148"/>
        <v>1043.71</v>
      </c>
      <c r="N125" s="6">
        <f t="shared" si="135"/>
        <v>11833.754999999997</v>
      </c>
      <c r="O125" s="22">
        <f t="shared" si="141"/>
        <v>-5.3715964975410979E-2</v>
      </c>
      <c r="P125" s="14"/>
      <c r="Q125" s="7">
        <v>2002</v>
      </c>
      <c r="R125" s="40">
        <f t="shared" si="144"/>
        <v>0.13408987944618156</v>
      </c>
      <c r="S125" s="40">
        <f t="shared" si="144"/>
        <v>-0.10173730688573801</v>
      </c>
      <c r="T125" s="40">
        <f t="shared" si="144"/>
        <v>-4.3893668162514721E-2</v>
      </c>
      <c r="U125" s="40">
        <f t="shared" si="144"/>
        <v>-8.7939722517044072E-2</v>
      </c>
      <c r="V125" s="40">
        <f t="shared" si="142"/>
        <v>0.11569184555925482</v>
      </c>
      <c r="W125" s="40">
        <f t="shared" si="142"/>
        <v>-0.1799282601149379</v>
      </c>
      <c r="X125" s="40">
        <f t="shared" si="142"/>
        <v>-0.31272622395270044</v>
      </c>
      <c r="Y125" s="40">
        <f t="shared" si="142"/>
        <v>-0.1904888453738024</v>
      </c>
      <c r="Z125" s="40">
        <f t="shared" si="142"/>
        <v>-7.5781594011448683E-2</v>
      </c>
      <c r="AA125" s="40">
        <f t="shared" si="142"/>
        <v>0.19907965784053583</v>
      </c>
      <c r="AB125" s="40">
        <f t="shared" si="142"/>
        <v>6.9738252461693184E-2</v>
      </c>
      <c r="AC125" s="42">
        <f t="shared" si="142"/>
        <v>-6.303807241029491E-2</v>
      </c>
      <c r="AD125" s="43">
        <f t="shared" si="142"/>
        <v>-5.3715964975410979E-2</v>
      </c>
      <c r="AF125" s="55"/>
      <c r="AG125" s="7"/>
    </row>
    <row r="126" spans="1:33" x14ac:dyDescent="0.2">
      <c r="A126" s="7">
        <v>2003</v>
      </c>
      <c r="B126" s="4" t="e">
        <f>+B285+B306</f>
        <v>#REF!</v>
      </c>
      <c r="C126" s="4" t="e">
        <f>+C285+C306</f>
        <v>#REF!</v>
      </c>
      <c r="D126" s="4" t="e">
        <f>+D285+D306</f>
        <v>#REF!</v>
      </c>
      <c r="E126" s="4" t="e">
        <f>+E285+E306</f>
        <v>#REF!</v>
      </c>
      <c r="F126" s="4" t="e">
        <f t="shared" ref="F126:M126" si="149">+F285+F306+F239</f>
        <v>#REF!</v>
      </c>
      <c r="G126" s="4" t="e">
        <f t="shared" si="149"/>
        <v>#REF!</v>
      </c>
      <c r="H126" s="4" t="e">
        <f t="shared" si="149"/>
        <v>#REF!</v>
      </c>
      <c r="I126" s="4" t="e">
        <f t="shared" si="149"/>
        <v>#REF!</v>
      </c>
      <c r="J126" s="4" t="e">
        <f t="shared" si="149"/>
        <v>#REF!</v>
      </c>
      <c r="K126" s="4" t="e">
        <f t="shared" si="149"/>
        <v>#REF!</v>
      </c>
      <c r="L126" s="4" t="e">
        <f t="shared" si="149"/>
        <v>#REF!</v>
      </c>
      <c r="M126" s="4" t="e">
        <f t="shared" si="149"/>
        <v>#REF!</v>
      </c>
      <c r="N126" s="6" t="e">
        <f t="shared" si="135"/>
        <v>#REF!</v>
      </c>
      <c r="O126" s="22" t="e">
        <f t="shared" si="141"/>
        <v>#REF!</v>
      </c>
      <c r="P126" s="14"/>
      <c r="Q126" s="7">
        <v>2003</v>
      </c>
      <c r="R126" s="40" t="e">
        <f t="shared" ref="R126:S129" si="150">+B126/B125-1</f>
        <v>#REF!</v>
      </c>
      <c r="S126" s="40" t="e">
        <f t="shared" si="150"/>
        <v>#REF!</v>
      </c>
      <c r="T126" s="40" t="e">
        <f t="shared" si="144"/>
        <v>#REF!</v>
      </c>
      <c r="U126" s="40" t="e">
        <f t="shared" si="144"/>
        <v>#REF!</v>
      </c>
      <c r="V126" s="40" t="e">
        <f t="shared" si="142"/>
        <v>#REF!</v>
      </c>
      <c r="W126" s="40" t="e">
        <f t="shared" si="142"/>
        <v>#REF!</v>
      </c>
      <c r="X126" s="40" t="e">
        <f t="shared" si="142"/>
        <v>#REF!</v>
      </c>
      <c r="Y126" s="40" t="e">
        <f>+I126/I125-1</f>
        <v>#REF!</v>
      </c>
      <c r="Z126" s="40" t="e">
        <f>+J126/J125-1</f>
        <v>#REF!</v>
      </c>
      <c r="AA126" s="40" t="e">
        <f>+K126/K125-1</f>
        <v>#REF!</v>
      </c>
      <c r="AB126" s="40" t="e">
        <f>+L126/L125-1</f>
        <v>#REF!</v>
      </c>
      <c r="AC126" s="42" t="e">
        <f t="shared" si="142"/>
        <v>#REF!</v>
      </c>
      <c r="AD126" s="43" t="e">
        <f t="shared" si="142"/>
        <v>#REF!</v>
      </c>
      <c r="AF126" s="55"/>
      <c r="AG126" s="7"/>
    </row>
    <row r="127" spans="1:33" x14ac:dyDescent="0.2">
      <c r="A127" s="29">
        <v>2004</v>
      </c>
      <c r="B127" s="10" t="e">
        <f>+B286+B307+B240</f>
        <v>#REF!</v>
      </c>
      <c r="C127" s="10" t="e">
        <f>+C286+C307+C240</f>
        <v>#REF!</v>
      </c>
      <c r="D127" s="10" t="e">
        <f>+D286+D307+D240</f>
        <v>#REF!</v>
      </c>
      <c r="E127" s="10" t="e">
        <f>+E286+E307+E240</f>
        <v>#REF!</v>
      </c>
      <c r="F127" s="59" t="e">
        <f t="shared" ref="F127:M127" si="151">+F286+F307+F240</f>
        <v>#REF!</v>
      </c>
      <c r="G127" s="59" t="e">
        <f t="shared" si="151"/>
        <v>#REF!</v>
      </c>
      <c r="H127" s="59" t="e">
        <f t="shared" si="151"/>
        <v>#REF!</v>
      </c>
      <c r="I127" s="59" t="e">
        <f t="shared" si="151"/>
        <v>#REF!</v>
      </c>
      <c r="J127" s="59" t="e">
        <f t="shared" si="151"/>
        <v>#REF!</v>
      </c>
      <c r="K127" s="59" t="e">
        <f t="shared" si="151"/>
        <v>#REF!</v>
      </c>
      <c r="L127" s="59" t="e">
        <f t="shared" si="151"/>
        <v>#REF!</v>
      </c>
      <c r="M127" s="59" t="e">
        <f t="shared" si="151"/>
        <v>#REF!</v>
      </c>
      <c r="N127" s="10" t="e">
        <f t="shared" si="135"/>
        <v>#REF!</v>
      </c>
      <c r="O127" s="22" t="e">
        <f t="shared" si="141"/>
        <v>#REF!</v>
      </c>
      <c r="P127" s="29"/>
      <c r="Q127" s="29">
        <v>2004</v>
      </c>
      <c r="R127" s="43" t="e">
        <f t="shared" si="150"/>
        <v>#REF!</v>
      </c>
      <c r="S127" s="43" t="e">
        <f t="shared" si="150"/>
        <v>#REF!</v>
      </c>
      <c r="T127" s="43" t="e">
        <f t="shared" ref="T127:Z129" si="152">+D127/D126-1</f>
        <v>#REF!</v>
      </c>
      <c r="U127" s="43" t="e">
        <f t="shared" si="152"/>
        <v>#REF!</v>
      </c>
      <c r="V127" s="43" t="e">
        <f t="shared" si="152"/>
        <v>#REF!</v>
      </c>
      <c r="W127" s="43" t="e">
        <f t="shared" si="152"/>
        <v>#REF!</v>
      </c>
      <c r="X127" s="43" t="e">
        <f t="shared" si="152"/>
        <v>#REF!</v>
      </c>
      <c r="Y127" s="43" t="e">
        <f t="shared" si="152"/>
        <v>#REF!</v>
      </c>
      <c r="Z127" s="43" t="e">
        <f t="shared" si="152"/>
        <v>#REF!</v>
      </c>
      <c r="AA127" s="43" t="e">
        <f t="shared" ref="AA127:AB130" si="153">+K127/K126-1</f>
        <v>#REF!</v>
      </c>
      <c r="AB127" s="43" t="e">
        <f t="shared" si="153"/>
        <v>#REF!</v>
      </c>
      <c r="AC127" s="43" t="e">
        <f t="shared" si="142"/>
        <v>#REF!</v>
      </c>
      <c r="AD127" s="43" t="e">
        <f t="shared" si="142"/>
        <v>#REF!</v>
      </c>
      <c r="AF127" s="55"/>
      <c r="AG127" s="7"/>
    </row>
    <row r="128" spans="1:33" x14ac:dyDescent="0.2">
      <c r="A128" s="29">
        <v>2005</v>
      </c>
      <c r="B128" s="10" t="e">
        <f t="shared" ref="B128:C131" si="154">+B287+B308+B241</f>
        <v>#REF!</v>
      </c>
      <c r="C128" s="10" t="e">
        <f t="shared" si="154"/>
        <v>#REF!</v>
      </c>
      <c r="D128" s="10" t="e">
        <f t="shared" ref="D128:M128" si="155">+D287+D308+D241</f>
        <v>#REF!</v>
      </c>
      <c r="E128" s="10" t="e">
        <f t="shared" si="155"/>
        <v>#REF!</v>
      </c>
      <c r="F128" s="59" t="e">
        <f t="shared" si="155"/>
        <v>#REF!</v>
      </c>
      <c r="G128" s="59" t="e">
        <f t="shared" si="155"/>
        <v>#REF!</v>
      </c>
      <c r="H128" s="59" t="e">
        <f t="shared" si="155"/>
        <v>#REF!</v>
      </c>
      <c r="I128" s="59" t="e">
        <f t="shared" si="155"/>
        <v>#REF!</v>
      </c>
      <c r="J128" s="59" t="e">
        <f t="shared" si="155"/>
        <v>#REF!</v>
      </c>
      <c r="K128" s="59" t="e">
        <f t="shared" si="155"/>
        <v>#REF!</v>
      </c>
      <c r="L128" s="59" t="e">
        <f t="shared" si="155"/>
        <v>#REF!</v>
      </c>
      <c r="M128" s="59" t="e">
        <f t="shared" si="155"/>
        <v>#REF!</v>
      </c>
      <c r="N128" s="10" t="e">
        <f t="shared" ref="N128:N134" si="156">SUM(B128:M128)</f>
        <v>#REF!</v>
      </c>
      <c r="O128" s="22" t="e">
        <f t="shared" si="141"/>
        <v>#REF!</v>
      </c>
      <c r="P128" s="29"/>
      <c r="Q128" s="29">
        <v>2005</v>
      </c>
      <c r="R128" s="43" t="e">
        <f t="shared" si="150"/>
        <v>#REF!</v>
      </c>
      <c r="S128" s="43" t="e">
        <f t="shared" si="150"/>
        <v>#REF!</v>
      </c>
      <c r="T128" s="43" t="e">
        <f t="shared" ref="T128:X130" si="157">+D128/D127-1</f>
        <v>#REF!</v>
      </c>
      <c r="U128" s="43" t="e">
        <f t="shared" si="157"/>
        <v>#REF!</v>
      </c>
      <c r="V128" s="43" t="e">
        <f t="shared" si="157"/>
        <v>#REF!</v>
      </c>
      <c r="W128" s="43" t="e">
        <f t="shared" si="157"/>
        <v>#REF!</v>
      </c>
      <c r="X128" s="43" t="e">
        <f t="shared" si="157"/>
        <v>#REF!</v>
      </c>
      <c r="Y128" s="43" t="e">
        <f t="shared" si="152"/>
        <v>#REF!</v>
      </c>
      <c r="Z128" s="43" t="e">
        <f t="shared" si="152"/>
        <v>#REF!</v>
      </c>
      <c r="AA128" s="43" t="e">
        <f t="shared" si="153"/>
        <v>#REF!</v>
      </c>
      <c r="AB128" s="43" t="e">
        <f t="shared" si="153"/>
        <v>#REF!</v>
      </c>
      <c r="AC128" s="43" t="e">
        <f t="shared" si="142"/>
        <v>#REF!</v>
      </c>
      <c r="AD128" s="43" t="e">
        <f t="shared" si="142"/>
        <v>#REF!</v>
      </c>
      <c r="AF128" s="55"/>
      <c r="AG128" s="7"/>
    </row>
    <row r="129" spans="1:33" x14ac:dyDescent="0.2">
      <c r="A129" s="29">
        <v>2006</v>
      </c>
      <c r="B129" s="10" t="e">
        <f t="shared" si="154"/>
        <v>#REF!</v>
      </c>
      <c r="C129" s="10" t="e">
        <f t="shared" si="154"/>
        <v>#REF!</v>
      </c>
      <c r="D129" s="10" t="e">
        <f t="shared" ref="D129:M129" si="158">+D288+D309+D242</f>
        <v>#REF!</v>
      </c>
      <c r="E129" s="10" t="e">
        <f t="shared" si="158"/>
        <v>#REF!</v>
      </c>
      <c r="F129" s="59" t="e">
        <f t="shared" si="158"/>
        <v>#REF!</v>
      </c>
      <c r="G129" s="59" t="e">
        <f t="shared" si="158"/>
        <v>#REF!</v>
      </c>
      <c r="H129" s="59" t="e">
        <f t="shared" si="158"/>
        <v>#REF!</v>
      </c>
      <c r="I129" s="59" t="e">
        <f t="shared" si="158"/>
        <v>#REF!</v>
      </c>
      <c r="J129" s="59" t="e">
        <f t="shared" si="158"/>
        <v>#REF!</v>
      </c>
      <c r="K129" s="59" t="e">
        <f t="shared" si="158"/>
        <v>#REF!</v>
      </c>
      <c r="L129" s="59" t="e">
        <f t="shared" si="158"/>
        <v>#REF!</v>
      </c>
      <c r="M129" s="59" t="e">
        <f t="shared" si="158"/>
        <v>#REF!</v>
      </c>
      <c r="N129" s="10" t="e">
        <f t="shared" si="156"/>
        <v>#REF!</v>
      </c>
      <c r="O129" s="22" t="e">
        <f t="shared" si="141"/>
        <v>#REF!</v>
      </c>
      <c r="P129" s="29"/>
      <c r="Q129" s="29">
        <v>2006</v>
      </c>
      <c r="R129" s="43" t="e">
        <f>+B129/B128-1</f>
        <v>#REF!</v>
      </c>
      <c r="S129" s="43" t="e">
        <f t="shared" si="150"/>
        <v>#REF!</v>
      </c>
      <c r="T129" s="43" t="e">
        <f t="shared" si="157"/>
        <v>#REF!</v>
      </c>
      <c r="U129" s="43" t="e">
        <f t="shared" si="157"/>
        <v>#REF!</v>
      </c>
      <c r="V129" s="43" t="e">
        <f t="shared" si="157"/>
        <v>#REF!</v>
      </c>
      <c r="W129" s="43" t="e">
        <f t="shared" si="157"/>
        <v>#REF!</v>
      </c>
      <c r="X129" s="43" t="e">
        <f t="shared" si="157"/>
        <v>#REF!</v>
      </c>
      <c r="Y129" s="43" t="e">
        <f t="shared" si="152"/>
        <v>#REF!</v>
      </c>
      <c r="Z129" s="43" t="e">
        <f t="shared" si="152"/>
        <v>#REF!</v>
      </c>
      <c r="AA129" s="43" t="e">
        <f t="shared" si="153"/>
        <v>#REF!</v>
      </c>
      <c r="AB129" s="43" t="e">
        <f t="shared" si="153"/>
        <v>#REF!</v>
      </c>
      <c r="AC129" s="43" t="e">
        <f t="shared" si="142"/>
        <v>#REF!</v>
      </c>
      <c r="AD129" s="43" t="e">
        <f t="shared" si="142"/>
        <v>#REF!</v>
      </c>
      <c r="AF129" s="55"/>
      <c r="AG129" s="7"/>
    </row>
    <row r="130" spans="1:33" x14ac:dyDescent="0.2">
      <c r="A130" s="29">
        <v>2007</v>
      </c>
      <c r="B130" s="10" t="e">
        <f t="shared" si="154"/>
        <v>#REF!</v>
      </c>
      <c r="C130" s="10" t="e">
        <f t="shared" si="154"/>
        <v>#REF!</v>
      </c>
      <c r="D130" s="10" t="e">
        <f t="shared" ref="D130:M130" si="159">+D289+D310+D243</f>
        <v>#REF!</v>
      </c>
      <c r="E130" s="10" t="e">
        <f t="shared" si="159"/>
        <v>#REF!</v>
      </c>
      <c r="F130" s="59" t="e">
        <f t="shared" si="159"/>
        <v>#REF!</v>
      </c>
      <c r="G130" s="59" t="e">
        <f t="shared" si="159"/>
        <v>#REF!</v>
      </c>
      <c r="H130" s="59" t="e">
        <f t="shared" si="159"/>
        <v>#REF!</v>
      </c>
      <c r="I130" s="59" t="e">
        <f t="shared" si="159"/>
        <v>#REF!</v>
      </c>
      <c r="J130" s="59" t="e">
        <f t="shared" si="159"/>
        <v>#REF!</v>
      </c>
      <c r="K130" s="59" t="e">
        <f t="shared" si="159"/>
        <v>#REF!</v>
      </c>
      <c r="L130" s="59" t="e">
        <f t="shared" si="159"/>
        <v>#REF!</v>
      </c>
      <c r="M130" s="59" t="e">
        <f t="shared" si="159"/>
        <v>#REF!</v>
      </c>
      <c r="N130" s="10" t="e">
        <f t="shared" si="156"/>
        <v>#REF!</v>
      </c>
      <c r="O130" s="22" t="e">
        <f t="shared" si="141"/>
        <v>#REF!</v>
      </c>
      <c r="P130" s="29"/>
      <c r="Q130" s="29">
        <v>2007</v>
      </c>
      <c r="R130" s="43" t="e">
        <f>+B130/B129-1</f>
        <v>#REF!</v>
      </c>
      <c r="S130" s="43" t="e">
        <f>+C130/C129-1</f>
        <v>#REF!</v>
      </c>
      <c r="T130" s="43" t="e">
        <f t="shared" si="157"/>
        <v>#REF!</v>
      </c>
      <c r="U130" s="43" t="e">
        <f t="shared" si="157"/>
        <v>#REF!</v>
      </c>
      <c r="V130" s="43" t="e">
        <f t="shared" si="157"/>
        <v>#REF!</v>
      </c>
      <c r="W130" s="43" t="e">
        <f t="shared" si="157"/>
        <v>#REF!</v>
      </c>
      <c r="X130" s="43" t="e">
        <f t="shared" si="157"/>
        <v>#REF!</v>
      </c>
      <c r="Y130" s="43" t="e">
        <f t="shared" ref="Y130:Z133" si="160">+I130/I129-1</f>
        <v>#REF!</v>
      </c>
      <c r="Z130" s="43" t="e">
        <f t="shared" si="160"/>
        <v>#REF!</v>
      </c>
      <c r="AA130" s="43" t="e">
        <f t="shared" si="153"/>
        <v>#REF!</v>
      </c>
      <c r="AB130" s="43" t="e">
        <f t="shared" si="153"/>
        <v>#REF!</v>
      </c>
      <c r="AC130" s="43" t="e">
        <f t="shared" ref="AC130:AD133" si="161">+M130/M129-1</f>
        <v>#REF!</v>
      </c>
      <c r="AD130" s="43" t="e">
        <f t="shared" si="161"/>
        <v>#REF!</v>
      </c>
      <c r="AF130" s="55"/>
      <c r="AG130" s="7"/>
    </row>
    <row r="131" spans="1:33" x14ac:dyDescent="0.2">
      <c r="A131" s="7">
        <v>2008</v>
      </c>
      <c r="B131" s="10" t="e">
        <f t="shared" si="154"/>
        <v>#REF!</v>
      </c>
      <c r="C131" s="10" t="e">
        <f t="shared" si="154"/>
        <v>#REF!</v>
      </c>
      <c r="D131" s="10" t="e">
        <f t="shared" ref="D131:M131" si="162">+D290+D311+D244</f>
        <v>#REF!</v>
      </c>
      <c r="E131" s="10" t="e">
        <f t="shared" si="162"/>
        <v>#REF!</v>
      </c>
      <c r="F131" s="59" t="e">
        <f t="shared" si="162"/>
        <v>#REF!</v>
      </c>
      <c r="G131" s="59" t="e">
        <f t="shared" si="162"/>
        <v>#REF!</v>
      </c>
      <c r="H131" s="59" t="e">
        <f t="shared" si="162"/>
        <v>#REF!</v>
      </c>
      <c r="I131" s="59" t="e">
        <f t="shared" si="162"/>
        <v>#REF!</v>
      </c>
      <c r="J131" s="59" t="e">
        <f t="shared" si="162"/>
        <v>#REF!</v>
      </c>
      <c r="K131" s="59" t="e">
        <f t="shared" si="162"/>
        <v>#REF!</v>
      </c>
      <c r="L131" s="59" t="e">
        <f t="shared" si="162"/>
        <v>#REF!</v>
      </c>
      <c r="M131" s="59" t="e">
        <f t="shared" si="162"/>
        <v>#REF!</v>
      </c>
      <c r="N131" s="10" t="e">
        <f t="shared" si="156"/>
        <v>#REF!</v>
      </c>
      <c r="O131" s="22" t="e">
        <f t="shared" si="141"/>
        <v>#REF!</v>
      </c>
      <c r="P131" s="29"/>
      <c r="Q131" s="29">
        <v>2008</v>
      </c>
      <c r="R131" s="43" t="e">
        <f>+B131/B130-1</f>
        <v>#REF!</v>
      </c>
      <c r="S131" s="43" t="e">
        <f>+C131/C130-1</f>
        <v>#REF!</v>
      </c>
      <c r="T131" s="43" t="e">
        <f t="shared" ref="T131:X133" si="163">+D131/D130-1</f>
        <v>#REF!</v>
      </c>
      <c r="U131" s="43" t="e">
        <f t="shared" si="163"/>
        <v>#REF!</v>
      </c>
      <c r="V131" s="43" t="e">
        <f t="shared" si="163"/>
        <v>#REF!</v>
      </c>
      <c r="W131" s="43" t="e">
        <f t="shared" si="163"/>
        <v>#REF!</v>
      </c>
      <c r="X131" s="43" t="e">
        <f t="shared" si="163"/>
        <v>#REF!</v>
      </c>
      <c r="Y131" s="43" t="e">
        <f t="shared" si="160"/>
        <v>#REF!</v>
      </c>
      <c r="Z131" s="43" t="e">
        <f t="shared" si="160"/>
        <v>#REF!</v>
      </c>
      <c r="AA131" s="43" t="e">
        <f t="shared" ref="AA131:AB133" si="164">+K131/K130-1</f>
        <v>#REF!</v>
      </c>
      <c r="AB131" s="43" t="e">
        <f t="shared" si="164"/>
        <v>#REF!</v>
      </c>
      <c r="AC131" s="43" t="e">
        <f t="shared" si="161"/>
        <v>#REF!</v>
      </c>
      <c r="AD131" s="43" t="e">
        <f t="shared" si="161"/>
        <v>#REF!</v>
      </c>
      <c r="AF131" s="55"/>
      <c r="AG131" s="7"/>
    </row>
    <row r="132" spans="1:33" x14ac:dyDescent="0.2">
      <c r="A132" s="7">
        <v>2009</v>
      </c>
      <c r="B132" s="10" t="e">
        <f t="shared" ref="B132:M132" si="165">+B291+B312+B245</f>
        <v>#REF!</v>
      </c>
      <c r="C132" s="10" t="e">
        <f t="shared" si="165"/>
        <v>#REF!</v>
      </c>
      <c r="D132" s="10" t="e">
        <f t="shared" si="165"/>
        <v>#REF!</v>
      </c>
      <c r="E132" s="10" t="e">
        <f t="shared" si="165"/>
        <v>#REF!</v>
      </c>
      <c r="F132" s="59" t="e">
        <f t="shared" si="165"/>
        <v>#REF!</v>
      </c>
      <c r="G132" s="59" t="e">
        <f t="shared" si="165"/>
        <v>#REF!</v>
      </c>
      <c r="H132" s="59" t="e">
        <f t="shared" si="165"/>
        <v>#REF!</v>
      </c>
      <c r="I132" s="59" t="e">
        <f t="shared" si="165"/>
        <v>#REF!</v>
      </c>
      <c r="J132" s="59" t="e">
        <f t="shared" si="165"/>
        <v>#REF!</v>
      </c>
      <c r="K132" s="59" t="e">
        <f t="shared" si="165"/>
        <v>#REF!</v>
      </c>
      <c r="L132" s="59" t="e">
        <f t="shared" si="165"/>
        <v>#REF!</v>
      </c>
      <c r="M132" s="59" t="e">
        <f t="shared" si="165"/>
        <v>#REF!</v>
      </c>
      <c r="N132" s="10" t="e">
        <f t="shared" si="156"/>
        <v>#REF!</v>
      </c>
      <c r="O132" s="22" t="e">
        <f t="shared" si="141"/>
        <v>#REF!</v>
      </c>
      <c r="P132" s="29"/>
      <c r="Q132" s="29">
        <v>2009</v>
      </c>
      <c r="R132" s="43" t="e">
        <f>+B132/B131-1</f>
        <v>#REF!</v>
      </c>
      <c r="S132" s="43" t="e">
        <f>+C132/C131-1</f>
        <v>#REF!</v>
      </c>
      <c r="T132" s="43" t="e">
        <f t="shared" si="163"/>
        <v>#REF!</v>
      </c>
      <c r="U132" s="43" t="e">
        <f t="shared" si="163"/>
        <v>#REF!</v>
      </c>
      <c r="V132" s="43" t="e">
        <f t="shared" si="163"/>
        <v>#REF!</v>
      </c>
      <c r="W132" s="43" t="e">
        <f t="shared" si="163"/>
        <v>#REF!</v>
      </c>
      <c r="X132" s="43" t="e">
        <f t="shared" si="163"/>
        <v>#REF!</v>
      </c>
      <c r="Y132" s="43" t="e">
        <f t="shared" si="160"/>
        <v>#REF!</v>
      </c>
      <c r="Z132" s="43" t="e">
        <f t="shared" si="160"/>
        <v>#REF!</v>
      </c>
      <c r="AA132" s="43" t="e">
        <f t="shared" si="164"/>
        <v>#REF!</v>
      </c>
      <c r="AB132" s="43" t="e">
        <f t="shared" si="164"/>
        <v>#REF!</v>
      </c>
      <c r="AC132" s="43" t="e">
        <f t="shared" si="161"/>
        <v>#REF!</v>
      </c>
      <c r="AD132" s="43" t="e">
        <f t="shared" si="161"/>
        <v>#REF!</v>
      </c>
      <c r="AF132" s="55"/>
      <c r="AG132" s="7"/>
    </row>
    <row r="133" spans="1:33" x14ac:dyDescent="0.2">
      <c r="A133" s="7">
        <v>2010</v>
      </c>
      <c r="B133" s="59" t="e">
        <f t="shared" ref="B133:M133" si="166">+B292+B313+B246</f>
        <v>#REF!</v>
      </c>
      <c r="C133" s="59" t="e">
        <f t="shared" si="166"/>
        <v>#REF!</v>
      </c>
      <c r="D133" s="59" t="e">
        <f t="shared" si="166"/>
        <v>#REF!</v>
      </c>
      <c r="E133" s="59" t="e">
        <f t="shared" si="166"/>
        <v>#REF!</v>
      </c>
      <c r="F133" s="59" t="e">
        <f t="shared" si="166"/>
        <v>#REF!</v>
      </c>
      <c r="G133" s="59" t="e">
        <f t="shared" si="166"/>
        <v>#REF!</v>
      </c>
      <c r="H133" s="59" t="e">
        <f t="shared" si="166"/>
        <v>#REF!</v>
      </c>
      <c r="I133" s="59" t="e">
        <f t="shared" si="166"/>
        <v>#REF!</v>
      </c>
      <c r="J133" s="59" t="e">
        <f t="shared" si="166"/>
        <v>#REF!</v>
      </c>
      <c r="K133" s="59" t="e">
        <f t="shared" si="166"/>
        <v>#REF!</v>
      </c>
      <c r="L133" s="59" t="e">
        <f t="shared" si="166"/>
        <v>#REF!</v>
      </c>
      <c r="M133" s="59" t="e">
        <f t="shared" si="166"/>
        <v>#REF!</v>
      </c>
      <c r="N133" s="10" t="e">
        <f t="shared" si="156"/>
        <v>#REF!</v>
      </c>
      <c r="O133" s="22" t="e">
        <f t="shared" si="141"/>
        <v>#REF!</v>
      </c>
      <c r="P133" s="29"/>
      <c r="Q133" s="29">
        <v>2010</v>
      </c>
      <c r="R133" s="43" t="e">
        <f>+B133/B132-1</f>
        <v>#REF!</v>
      </c>
      <c r="S133" s="43" t="e">
        <f>+C133/C132-1</f>
        <v>#REF!</v>
      </c>
      <c r="T133" s="43" t="e">
        <f t="shared" si="163"/>
        <v>#REF!</v>
      </c>
      <c r="U133" s="43" t="e">
        <f t="shared" si="163"/>
        <v>#REF!</v>
      </c>
      <c r="V133" s="43" t="e">
        <f t="shared" si="163"/>
        <v>#REF!</v>
      </c>
      <c r="W133" s="43" t="e">
        <f t="shared" si="163"/>
        <v>#REF!</v>
      </c>
      <c r="X133" s="43" t="e">
        <f t="shared" si="163"/>
        <v>#REF!</v>
      </c>
      <c r="Y133" s="43" t="e">
        <f t="shared" si="160"/>
        <v>#REF!</v>
      </c>
      <c r="Z133" s="43" t="e">
        <f t="shared" si="160"/>
        <v>#REF!</v>
      </c>
      <c r="AA133" s="43" t="e">
        <f t="shared" si="164"/>
        <v>#REF!</v>
      </c>
      <c r="AB133" s="43" t="e">
        <f t="shared" si="164"/>
        <v>#REF!</v>
      </c>
      <c r="AC133" s="43" t="e">
        <f t="shared" si="161"/>
        <v>#REF!</v>
      </c>
      <c r="AD133" s="43" t="e">
        <f t="shared" si="161"/>
        <v>#REF!</v>
      </c>
      <c r="AF133" s="55"/>
      <c r="AG133" s="7"/>
    </row>
    <row r="134" spans="1:33" ht="15" x14ac:dyDescent="0.25">
      <c r="A134" s="32">
        <v>2011</v>
      </c>
      <c r="B134" s="33"/>
      <c r="C134" s="33"/>
      <c r="D134" s="33"/>
      <c r="E134" s="33"/>
      <c r="F134" s="33"/>
      <c r="G134" s="33"/>
      <c r="H134" s="33"/>
      <c r="I134" s="33"/>
      <c r="J134" s="33"/>
      <c r="K134" s="33"/>
      <c r="L134" s="33"/>
      <c r="M134" s="33"/>
      <c r="N134" s="33">
        <f t="shared" si="156"/>
        <v>0</v>
      </c>
      <c r="O134" s="79"/>
      <c r="P134" s="7"/>
      <c r="Q134" s="32"/>
      <c r="R134" s="44"/>
      <c r="S134" s="44"/>
      <c r="T134" s="44"/>
      <c r="U134" s="44"/>
      <c r="V134" s="44"/>
      <c r="W134" s="44"/>
      <c r="X134" s="44"/>
      <c r="Y134" s="44"/>
      <c r="Z134" s="44"/>
      <c r="AA134" s="44"/>
      <c r="AB134" s="44"/>
      <c r="AC134" s="44"/>
      <c r="AD134" s="44"/>
      <c r="AF134" s="55"/>
      <c r="AG134" s="7"/>
    </row>
    <row r="135" spans="1:33" x14ac:dyDescent="0.2">
      <c r="A135" s="29"/>
      <c r="B135" s="38"/>
      <c r="C135" s="39"/>
      <c r="D135" s="39"/>
      <c r="E135" s="10"/>
      <c r="F135" s="10"/>
      <c r="G135" s="10"/>
      <c r="H135" s="10"/>
      <c r="I135" s="10"/>
      <c r="J135" s="10"/>
      <c r="K135" s="10"/>
      <c r="L135" s="58"/>
      <c r="M135" s="10"/>
      <c r="N135" s="10"/>
      <c r="O135" s="31"/>
      <c r="P135" s="14"/>
      <c r="Q135" s="29"/>
      <c r="R135" s="39"/>
      <c r="S135" s="39"/>
      <c r="T135" s="39"/>
      <c r="U135" s="45"/>
      <c r="V135" s="45"/>
      <c r="W135" s="45"/>
      <c r="X135" s="45"/>
      <c r="Y135" s="45"/>
      <c r="Z135" s="45"/>
      <c r="AA135" s="45"/>
      <c r="AB135" s="45"/>
      <c r="AC135" s="45"/>
      <c r="AD135" s="45"/>
      <c r="AF135" s="55"/>
      <c r="AG135" s="7"/>
    </row>
    <row r="136" spans="1:33" ht="18.75" x14ac:dyDescent="0.3">
      <c r="A136" s="35" t="s">
        <v>4</v>
      </c>
      <c r="B136" s="6"/>
      <c r="C136" s="6"/>
      <c r="D136" s="6"/>
      <c r="E136" s="6"/>
      <c r="F136" s="6"/>
      <c r="G136" s="6"/>
      <c r="H136" s="6"/>
      <c r="I136" s="6"/>
      <c r="J136" s="6"/>
      <c r="K136" s="6"/>
      <c r="L136" s="6"/>
      <c r="M136" s="6"/>
      <c r="N136" s="6"/>
      <c r="O136" s="2" t="s">
        <v>25</v>
      </c>
      <c r="P136" s="14"/>
      <c r="Q136" s="35" t="s">
        <v>4</v>
      </c>
      <c r="R136" s="50"/>
      <c r="S136" s="50"/>
      <c r="T136" s="50"/>
      <c r="U136" s="50"/>
      <c r="V136" s="50"/>
      <c r="W136" s="50"/>
      <c r="X136" s="50"/>
      <c r="Y136" s="50"/>
      <c r="Z136" s="50"/>
      <c r="AA136" s="50"/>
      <c r="AB136" s="50"/>
      <c r="AC136" s="50"/>
      <c r="AD136" s="50"/>
      <c r="AF136" s="55"/>
      <c r="AG136" s="7"/>
    </row>
    <row r="137" spans="1:33" x14ac:dyDescent="0.2">
      <c r="A137" s="23"/>
      <c r="B137" s="23" t="s">
        <v>5</v>
      </c>
      <c r="C137" s="23" t="s">
        <v>6</v>
      </c>
      <c r="D137" s="23" t="s">
        <v>7</v>
      </c>
      <c r="E137" s="23" t="s">
        <v>8</v>
      </c>
      <c r="F137" s="23" t="s">
        <v>9</v>
      </c>
      <c r="G137" s="23" t="s">
        <v>10</v>
      </c>
      <c r="H137" s="23" t="s">
        <v>11</v>
      </c>
      <c r="I137" s="23" t="s">
        <v>12</v>
      </c>
      <c r="J137" s="23" t="s">
        <v>13</v>
      </c>
      <c r="K137" s="24" t="s">
        <v>14</v>
      </c>
      <c r="L137" s="24" t="s">
        <v>15</v>
      </c>
      <c r="M137" s="24" t="s">
        <v>16</v>
      </c>
      <c r="N137" s="24" t="s">
        <v>17</v>
      </c>
      <c r="O137" s="24" t="s">
        <v>30</v>
      </c>
      <c r="P137" s="14"/>
      <c r="Q137" s="23"/>
      <c r="R137" s="47" t="s">
        <v>5</v>
      </c>
      <c r="S137" s="47" t="s">
        <v>6</v>
      </c>
      <c r="T137" s="47" t="s">
        <v>7</v>
      </c>
      <c r="U137" s="47" t="s">
        <v>8</v>
      </c>
      <c r="V137" s="47" t="s">
        <v>9</v>
      </c>
      <c r="W137" s="47" t="s">
        <v>10</v>
      </c>
      <c r="X137" s="47" t="s">
        <v>11</v>
      </c>
      <c r="Y137" s="47" t="s">
        <v>12</v>
      </c>
      <c r="Z137" s="47" t="s">
        <v>13</v>
      </c>
      <c r="AA137" s="47" t="s">
        <v>14</v>
      </c>
      <c r="AB137" s="47" t="s">
        <v>15</v>
      </c>
      <c r="AC137" s="47" t="s">
        <v>16</v>
      </c>
      <c r="AD137" s="47" t="s">
        <v>17</v>
      </c>
      <c r="AF137" s="55"/>
      <c r="AG137" s="7"/>
    </row>
    <row r="138" spans="1:33" x14ac:dyDescent="0.2">
      <c r="A138" s="7">
        <v>1992</v>
      </c>
      <c r="B138" s="6"/>
      <c r="C138" s="6"/>
      <c r="D138" s="6"/>
      <c r="E138" s="6"/>
      <c r="F138" s="6"/>
      <c r="G138" s="6"/>
      <c r="H138" s="6"/>
      <c r="I138" s="6"/>
      <c r="J138" s="6"/>
      <c r="K138" s="6"/>
      <c r="L138" s="6"/>
      <c r="M138" s="6"/>
      <c r="N138" s="8">
        <f t="shared" ref="N138:N150" si="167">SUM(B138:M138)</f>
        <v>0</v>
      </c>
      <c r="O138" s="18"/>
      <c r="P138" s="14"/>
      <c r="Q138" s="7">
        <v>1992</v>
      </c>
      <c r="R138" s="40"/>
      <c r="S138" s="40"/>
      <c r="T138" s="40"/>
      <c r="U138" s="40"/>
      <c r="V138" s="40"/>
      <c r="W138" s="40"/>
      <c r="X138" s="40"/>
      <c r="Y138" s="40"/>
      <c r="Z138" s="40"/>
      <c r="AA138" s="40"/>
      <c r="AB138" s="40"/>
      <c r="AC138" s="40"/>
      <c r="AD138" s="41"/>
      <c r="AF138" s="55"/>
      <c r="AG138" s="7"/>
    </row>
    <row r="139" spans="1:33" x14ac:dyDescent="0.2">
      <c r="A139" s="7">
        <v>1993</v>
      </c>
      <c r="B139" s="6"/>
      <c r="C139" s="6"/>
      <c r="D139" s="6"/>
      <c r="E139" s="6"/>
      <c r="F139" s="6"/>
      <c r="G139" s="6"/>
      <c r="H139" s="6"/>
      <c r="I139" s="6"/>
      <c r="J139" s="6"/>
      <c r="K139" s="6"/>
      <c r="L139" s="6">
        <v>8811</v>
      </c>
      <c r="M139" s="6">
        <v>9867.6</v>
      </c>
      <c r="N139" s="8">
        <f t="shared" si="167"/>
        <v>18678.599999999999</v>
      </c>
      <c r="O139" s="22"/>
      <c r="P139" s="14"/>
      <c r="Q139" s="7">
        <v>1993</v>
      </c>
      <c r="R139" s="40"/>
      <c r="S139" s="40"/>
      <c r="T139" s="40"/>
      <c r="U139" s="40"/>
      <c r="V139" s="40"/>
      <c r="W139" s="40"/>
      <c r="X139" s="40"/>
      <c r="Y139" s="40"/>
      <c r="Z139" s="40"/>
      <c r="AA139" s="40"/>
      <c r="AB139" s="40"/>
      <c r="AC139" s="40"/>
      <c r="AD139" s="41"/>
      <c r="AF139" s="55"/>
      <c r="AG139" s="7"/>
    </row>
    <row r="140" spans="1:33" x14ac:dyDescent="0.2">
      <c r="A140" s="7">
        <v>1994</v>
      </c>
      <c r="B140" s="6">
        <v>10523.7</v>
      </c>
      <c r="C140" s="6">
        <v>9687.2000000000007</v>
      </c>
      <c r="D140" s="6">
        <v>10708.2</v>
      </c>
      <c r="E140" s="6">
        <v>9538.9</v>
      </c>
      <c r="F140" s="6">
        <v>10052.1</v>
      </c>
      <c r="G140" s="6">
        <v>10537.7</v>
      </c>
      <c r="H140" s="6">
        <v>11406.054999999998</v>
      </c>
      <c r="I140" s="6">
        <v>11006</v>
      </c>
      <c r="J140" s="6">
        <v>10192</v>
      </c>
      <c r="K140" s="6">
        <v>10105</v>
      </c>
      <c r="L140" s="6">
        <v>10345</v>
      </c>
      <c r="M140" s="6">
        <v>12334</v>
      </c>
      <c r="N140" s="8">
        <f t="shared" si="167"/>
        <v>126435.855</v>
      </c>
      <c r="O140" s="22">
        <f t="shared" ref="O140:O156" si="168">+N140/N139-1</f>
        <v>5.769022035912756</v>
      </c>
      <c r="P140" s="14"/>
      <c r="Q140" s="7">
        <v>1994</v>
      </c>
      <c r="R140" s="40"/>
      <c r="S140" s="40"/>
      <c r="T140" s="40"/>
      <c r="U140" s="40"/>
      <c r="V140" s="40"/>
      <c r="W140" s="40"/>
      <c r="X140" s="40"/>
      <c r="Y140" s="40"/>
      <c r="Z140" s="40"/>
      <c r="AA140" s="40"/>
      <c r="AB140" s="40">
        <f t="shared" ref="AB140:AB148" si="169">+L140/L139-1</f>
        <v>0.17410055612302799</v>
      </c>
      <c r="AC140" s="40">
        <f t="shared" ref="AC140:AC152" si="170">+M140/M139-1</f>
        <v>0.24994932911751588</v>
      </c>
      <c r="AD140" s="41">
        <f t="shared" ref="AD140:AD152" si="171">+N140/N139-1</f>
        <v>5.769022035912756</v>
      </c>
      <c r="AF140" s="55"/>
      <c r="AG140" s="7"/>
    </row>
    <row r="141" spans="1:33" x14ac:dyDescent="0.2">
      <c r="A141" s="7">
        <v>1995</v>
      </c>
      <c r="B141" s="8">
        <v>12320.924999999999</v>
      </c>
      <c r="C141" s="8">
        <v>10285.525</v>
      </c>
      <c r="D141" s="8">
        <v>11101.3</v>
      </c>
      <c r="E141" s="8">
        <v>10073.25</v>
      </c>
      <c r="F141" s="8">
        <v>10629.825000000001</v>
      </c>
      <c r="G141" s="8">
        <v>11723.924999999999</v>
      </c>
      <c r="H141" s="8">
        <v>12047.575000000001</v>
      </c>
      <c r="I141" s="8">
        <v>11893.6</v>
      </c>
      <c r="J141" s="8">
        <v>10204.275</v>
      </c>
      <c r="K141" s="8">
        <v>10172.174999999999</v>
      </c>
      <c r="L141" s="8">
        <v>10558.111000000001</v>
      </c>
      <c r="M141" s="8">
        <v>12362.25</v>
      </c>
      <c r="N141" s="8">
        <f t="shared" si="167"/>
        <v>133372.736</v>
      </c>
      <c r="O141" s="22">
        <f t="shared" si="168"/>
        <v>5.4864824538893631E-2</v>
      </c>
      <c r="P141" s="14"/>
      <c r="Q141" s="7">
        <v>1995</v>
      </c>
      <c r="R141" s="40">
        <f t="shared" ref="R141:AA149" si="172">+B141/B140-1</f>
        <v>0.17077881353516333</v>
      </c>
      <c r="S141" s="40">
        <f t="shared" si="172"/>
        <v>6.176449335205203E-2</v>
      </c>
      <c r="T141" s="40">
        <f t="shared" si="172"/>
        <v>3.6710184718253158E-2</v>
      </c>
      <c r="U141" s="40">
        <f t="shared" si="172"/>
        <v>5.6017989495644294E-2</v>
      </c>
      <c r="V141" s="40">
        <f t="shared" si="172"/>
        <v>5.74730653296327E-2</v>
      </c>
      <c r="W141" s="40">
        <f t="shared" si="172"/>
        <v>0.11256963094413375</v>
      </c>
      <c r="X141" s="40">
        <f t="shared" si="172"/>
        <v>5.6243810853095377E-2</v>
      </c>
      <c r="Y141" s="40">
        <f t="shared" si="172"/>
        <v>8.064691986189354E-2</v>
      </c>
      <c r="Z141" s="40">
        <f t="shared" si="172"/>
        <v>1.2043759811617427E-3</v>
      </c>
      <c r="AA141" s="40">
        <f t="shared" si="172"/>
        <v>6.6476991588322321E-3</v>
      </c>
      <c r="AB141" s="40">
        <f t="shared" si="169"/>
        <v>2.0600386660222458E-2</v>
      </c>
      <c r="AC141" s="40">
        <f t="shared" si="170"/>
        <v>2.2904167342305826E-3</v>
      </c>
      <c r="AD141" s="41">
        <f t="shared" si="171"/>
        <v>5.4864824538893631E-2</v>
      </c>
      <c r="AF141" s="55"/>
      <c r="AG141" s="7"/>
    </row>
    <row r="142" spans="1:33" x14ac:dyDescent="0.2">
      <c r="A142" s="7">
        <v>1996</v>
      </c>
      <c r="B142" s="8">
        <v>12186.512000000001</v>
      </c>
      <c r="C142" s="8">
        <v>11257.226000000001</v>
      </c>
      <c r="D142" s="8">
        <v>11818.964</v>
      </c>
      <c r="E142" s="8">
        <v>10490.84</v>
      </c>
      <c r="F142" s="8">
        <v>11541.825000000001</v>
      </c>
      <c r="G142" s="8">
        <v>13223.287</v>
      </c>
      <c r="H142" s="8">
        <v>14268.188</v>
      </c>
      <c r="I142" s="8">
        <v>11789.51</v>
      </c>
      <c r="J142" s="8">
        <v>10983.212</v>
      </c>
      <c r="K142" s="8">
        <v>11209.815000000001</v>
      </c>
      <c r="L142" s="8">
        <v>11450.58</v>
      </c>
      <c r="M142" s="8">
        <v>12979.669</v>
      </c>
      <c r="N142" s="8">
        <f t="shared" si="167"/>
        <v>143199.628</v>
      </c>
      <c r="O142" s="22">
        <f t="shared" si="168"/>
        <v>7.3679916111190735E-2</v>
      </c>
      <c r="P142" s="14"/>
      <c r="Q142" s="7">
        <v>1996</v>
      </c>
      <c r="R142" s="40">
        <f t="shared" si="172"/>
        <v>-1.0909327018872261E-2</v>
      </c>
      <c r="S142" s="40">
        <f t="shared" si="172"/>
        <v>9.4472669115091445E-2</v>
      </c>
      <c r="T142" s="40">
        <f t="shared" si="172"/>
        <v>6.4646843162512457E-2</v>
      </c>
      <c r="U142" s="40">
        <f t="shared" si="172"/>
        <v>4.1455339637157751E-2</v>
      </c>
      <c r="V142" s="40">
        <f t="shared" si="172"/>
        <v>8.5796332489010974E-2</v>
      </c>
      <c r="W142" s="40">
        <f t="shared" si="172"/>
        <v>0.1278890815149365</v>
      </c>
      <c r="X142" s="40">
        <f t="shared" si="172"/>
        <v>0.18432033002492187</v>
      </c>
      <c r="Y142" s="40">
        <f t="shared" si="172"/>
        <v>-8.7517656554786383E-3</v>
      </c>
      <c r="Z142" s="40">
        <f t="shared" si="172"/>
        <v>7.6334379463509183E-2</v>
      </c>
      <c r="AA142" s="40">
        <f t="shared" si="172"/>
        <v>0.10200768272272165</v>
      </c>
      <c r="AB142" s="40">
        <f t="shared" si="169"/>
        <v>8.4529230654991183E-2</v>
      </c>
      <c r="AC142" s="40">
        <f t="shared" si="170"/>
        <v>4.9943901797811829E-2</v>
      </c>
      <c r="AD142" s="41">
        <f t="shared" si="171"/>
        <v>7.3679916111190735E-2</v>
      </c>
      <c r="AF142" s="55"/>
      <c r="AG142" s="7"/>
    </row>
    <row r="143" spans="1:33" x14ac:dyDescent="0.2">
      <c r="A143" s="7">
        <v>1997</v>
      </c>
      <c r="B143" s="8">
        <v>14051.206</v>
      </c>
      <c r="C143" s="8">
        <v>11172.975</v>
      </c>
      <c r="D143" s="8">
        <v>12543.583000000001</v>
      </c>
      <c r="E143" s="8">
        <v>11405.897999999999</v>
      </c>
      <c r="F143" s="8">
        <v>12492.133</v>
      </c>
      <c r="G143" s="8">
        <v>12990.703</v>
      </c>
      <c r="H143" s="8">
        <v>13711.967000000001</v>
      </c>
      <c r="I143" s="8">
        <v>13027.255999999999</v>
      </c>
      <c r="J143" s="8">
        <v>11717.627</v>
      </c>
      <c r="K143" s="8">
        <v>11996.858</v>
      </c>
      <c r="L143" s="8">
        <v>11846.064</v>
      </c>
      <c r="M143" s="8">
        <v>13199.96</v>
      </c>
      <c r="N143" s="8">
        <f t="shared" si="167"/>
        <v>150156.23000000001</v>
      </c>
      <c r="O143" s="22">
        <f t="shared" si="168"/>
        <v>4.8579749103817571E-2</v>
      </c>
      <c r="Q143" s="7">
        <v>1997</v>
      </c>
      <c r="R143" s="40">
        <f t="shared" si="172"/>
        <v>0.15301293758213985</v>
      </c>
      <c r="S143" s="40">
        <f t="shared" si="172"/>
        <v>-7.4841706118363716E-3</v>
      </c>
      <c r="T143" s="40">
        <f t="shared" si="172"/>
        <v>6.1309857615269969E-2</v>
      </c>
      <c r="U143" s="40">
        <f t="shared" si="172"/>
        <v>8.7224473922011825E-2</v>
      </c>
      <c r="V143" s="40">
        <f t="shared" si="172"/>
        <v>8.2336025715170624E-2</v>
      </c>
      <c r="W143" s="40">
        <f t="shared" si="172"/>
        <v>-1.7588970125204217E-2</v>
      </c>
      <c r="X143" s="40">
        <f t="shared" si="172"/>
        <v>-3.8983296267192435E-2</v>
      </c>
      <c r="Y143" s="40">
        <f t="shared" si="172"/>
        <v>0.10498706053092954</v>
      </c>
      <c r="Z143" s="40">
        <f t="shared" si="172"/>
        <v>6.6867051277895939E-2</v>
      </c>
      <c r="AA143" s="40">
        <f t="shared" si="172"/>
        <v>7.0210168499658554E-2</v>
      </c>
      <c r="AB143" s="40">
        <f t="shared" si="169"/>
        <v>3.453833779598936E-2</v>
      </c>
      <c r="AC143" s="40">
        <f t="shared" si="170"/>
        <v>1.6972004447879163E-2</v>
      </c>
      <c r="AD143" s="41">
        <f t="shared" si="171"/>
        <v>4.8579749103817571E-2</v>
      </c>
      <c r="AF143" s="55"/>
      <c r="AG143" s="7"/>
    </row>
    <row r="144" spans="1:33" x14ac:dyDescent="0.2">
      <c r="A144" s="7">
        <v>1998</v>
      </c>
      <c r="B144" s="8">
        <v>12946.242</v>
      </c>
      <c r="C144" s="8">
        <v>12168.791999999999</v>
      </c>
      <c r="D144" s="8">
        <v>12863.617</v>
      </c>
      <c r="E144" s="8">
        <v>12021.124</v>
      </c>
      <c r="F144" s="8">
        <v>12654.361000000001</v>
      </c>
      <c r="G144" s="8">
        <v>13909.335999999999</v>
      </c>
      <c r="H144" s="8">
        <v>14405.781000000001</v>
      </c>
      <c r="I144" s="8">
        <v>13686.392</v>
      </c>
      <c r="J144" s="8">
        <v>12696.518</v>
      </c>
      <c r="K144" s="8">
        <v>12692.598</v>
      </c>
      <c r="L144" s="8">
        <v>12809.081</v>
      </c>
      <c r="M144" s="8">
        <v>14559.567999999999</v>
      </c>
      <c r="N144" s="8">
        <f t="shared" si="167"/>
        <v>157413.40999999997</v>
      </c>
      <c r="O144" s="22">
        <f t="shared" si="168"/>
        <v>4.8330861796409996E-2</v>
      </c>
      <c r="Q144" s="7">
        <v>1998</v>
      </c>
      <c r="R144" s="40">
        <f t="shared" si="172"/>
        <v>-7.8638374528136601E-2</v>
      </c>
      <c r="S144" s="40">
        <f t="shared" si="172"/>
        <v>8.9127291522624885E-2</v>
      </c>
      <c r="T144" s="40">
        <f t="shared" si="172"/>
        <v>2.5513762694439057E-2</v>
      </c>
      <c r="U144" s="40">
        <f t="shared" si="172"/>
        <v>5.393928649896762E-2</v>
      </c>
      <c r="V144" s="40">
        <f t="shared" si="172"/>
        <v>1.2986413128966978E-2</v>
      </c>
      <c r="W144" s="40">
        <f t="shared" si="172"/>
        <v>7.0714648776128541E-2</v>
      </c>
      <c r="X144" s="40">
        <f t="shared" si="172"/>
        <v>5.0599159114079084E-2</v>
      </c>
      <c r="Y144" s="40">
        <f t="shared" si="172"/>
        <v>5.059668743747725E-2</v>
      </c>
      <c r="Z144" s="40">
        <f t="shared" si="172"/>
        <v>8.3540037586108395E-2</v>
      </c>
      <c r="AA144" s="40">
        <f t="shared" si="172"/>
        <v>5.7993517969455066E-2</v>
      </c>
      <c r="AB144" s="40">
        <f t="shared" si="169"/>
        <v>8.1294259426590854E-2</v>
      </c>
      <c r="AC144" s="40">
        <f t="shared" si="170"/>
        <v>0.10300091818460055</v>
      </c>
      <c r="AD144" s="41">
        <f t="shared" si="171"/>
        <v>4.8330861796409996E-2</v>
      </c>
      <c r="AF144" s="55"/>
      <c r="AG144" s="7"/>
    </row>
    <row r="145" spans="1:33" x14ac:dyDescent="0.2">
      <c r="A145" s="7">
        <v>1999</v>
      </c>
      <c r="B145" s="8">
        <v>14894.403</v>
      </c>
      <c r="C145" s="8">
        <v>13657.549000000001</v>
      </c>
      <c r="D145" s="8">
        <v>16029.913</v>
      </c>
      <c r="E145" s="8">
        <v>12762.55</v>
      </c>
      <c r="F145" s="8">
        <v>14046.373</v>
      </c>
      <c r="G145" s="8">
        <v>15120.824000000001</v>
      </c>
      <c r="H145" s="8">
        <v>15990.378000000001</v>
      </c>
      <c r="I145" s="8">
        <v>14452.725</v>
      </c>
      <c r="J145" s="8">
        <v>13052.189</v>
      </c>
      <c r="K145" s="8">
        <v>13601.977000000001</v>
      </c>
      <c r="L145" s="8">
        <v>13957.972</v>
      </c>
      <c r="M145" s="8">
        <v>16355.837</v>
      </c>
      <c r="N145" s="8">
        <f t="shared" si="167"/>
        <v>173922.69</v>
      </c>
      <c r="O145" s="22">
        <f t="shared" si="168"/>
        <v>0.10487848525738719</v>
      </c>
      <c r="Q145" s="7">
        <v>1999</v>
      </c>
      <c r="R145" s="40">
        <f t="shared" si="172"/>
        <v>0.15048081134278202</v>
      </c>
      <c r="S145" s="40">
        <f t="shared" si="172"/>
        <v>0.12234221769917686</v>
      </c>
      <c r="T145" s="40">
        <f t="shared" si="172"/>
        <v>0.24614352246339433</v>
      </c>
      <c r="U145" s="40">
        <f t="shared" si="172"/>
        <v>6.1676928047660118E-2</v>
      </c>
      <c r="V145" s="40">
        <f t="shared" si="172"/>
        <v>0.11000255168949247</v>
      </c>
      <c r="W145" s="40">
        <f t="shared" si="172"/>
        <v>8.7098909681957659E-2</v>
      </c>
      <c r="X145" s="40">
        <f t="shared" si="172"/>
        <v>0.10999729900100519</v>
      </c>
      <c r="Y145" s="40">
        <f t="shared" si="172"/>
        <v>5.5992331653221816E-2</v>
      </c>
      <c r="Z145" s="40">
        <f t="shared" si="172"/>
        <v>2.8013271040138843E-2</v>
      </c>
      <c r="AA145" s="40">
        <f t="shared" si="172"/>
        <v>7.1646403675591053E-2</v>
      </c>
      <c r="AB145" s="40">
        <f t="shared" si="169"/>
        <v>8.9693476058118504E-2</v>
      </c>
      <c r="AC145" s="40">
        <f t="shared" si="170"/>
        <v>0.12337378416722267</v>
      </c>
      <c r="AD145" s="41">
        <f t="shared" si="171"/>
        <v>0.10487848525738719</v>
      </c>
      <c r="AF145" s="55"/>
      <c r="AG145" s="7"/>
    </row>
    <row r="146" spans="1:33" s="3" customFormat="1" x14ac:dyDescent="0.2">
      <c r="A146" s="7">
        <v>2000</v>
      </c>
      <c r="B146" s="11">
        <v>17470.420999999998</v>
      </c>
      <c r="C146" s="11">
        <v>15301.398999999999</v>
      </c>
      <c r="D146" s="11">
        <v>15246.276</v>
      </c>
      <c r="E146" s="11">
        <v>13817.808000000001</v>
      </c>
      <c r="F146" s="11">
        <v>14508.513000000001</v>
      </c>
      <c r="G146" s="11">
        <v>15497.052</v>
      </c>
      <c r="H146" s="11">
        <v>17836.948974999999</v>
      </c>
      <c r="I146" s="11">
        <v>15357.856000000014</v>
      </c>
      <c r="J146" s="11">
        <v>13996.894999999999</v>
      </c>
      <c r="K146" s="11">
        <v>13781.831</v>
      </c>
      <c r="L146" s="11">
        <v>13720.751</v>
      </c>
      <c r="M146" s="11">
        <v>16171.101999999995</v>
      </c>
      <c r="N146" s="12">
        <f t="shared" si="167"/>
        <v>182706.85297499999</v>
      </c>
      <c r="O146" s="22">
        <f t="shared" si="168"/>
        <v>5.0506135657170326E-2</v>
      </c>
      <c r="Q146" s="7">
        <v>2000</v>
      </c>
      <c r="R146" s="40">
        <f t="shared" si="172"/>
        <v>0.17295208139594442</v>
      </c>
      <c r="S146" s="40">
        <f t="shared" si="172"/>
        <v>0.12036200638928696</v>
      </c>
      <c r="T146" s="40">
        <f t="shared" si="172"/>
        <v>-4.8885917222383002E-2</v>
      </c>
      <c r="U146" s="40">
        <f t="shared" si="172"/>
        <v>8.2683946390023966E-2</v>
      </c>
      <c r="V146" s="40">
        <f t="shared" si="172"/>
        <v>3.2901020071160136E-2</v>
      </c>
      <c r="W146" s="40">
        <f t="shared" si="172"/>
        <v>2.4881448259697958E-2</v>
      </c>
      <c r="X146" s="40">
        <f t="shared" si="172"/>
        <v>0.11548013280236402</v>
      </c>
      <c r="Y146" s="40">
        <f t="shared" si="172"/>
        <v>6.2627013244908047E-2</v>
      </c>
      <c r="Z146" s="40">
        <f t="shared" si="172"/>
        <v>7.2379123532458678E-2</v>
      </c>
      <c r="AA146" s="40">
        <f t="shared" si="172"/>
        <v>1.3222636679947275E-2</v>
      </c>
      <c r="AB146" s="40">
        <f t="shared" si="169"/>
        <v>-1.6995377265407896E-2</v>
      </c>
      <c r="AC146" s="40">
        <f t="shared" si="170"/>
        <v>-1.1294744500083054E-2</v>
      </c>
      <c r="AD146" s="41">
        <f t="shared" si="171"/>
        <v>5.0506135657170326E-2</v>
      </c>
      <c r="AF146" s="55"/>
      <c r="AG146" s="7"/>
    </row>
    <row r="147" spans="1:33" s="3" customFormat="1" x14ac:dyDescent="0.2">
      <c r="A147" s="7">
        <v>2001</v>
      </c>
      <c r="B147" s="11">
        <v>17046.026999999984</v>
      </c>
      <c r="C147" s="11">
        <v>16131.200999999997</v>
      </c>
      <c r="D147" s="11">
        <v>17408.579000000005</v>
      </c>
      <c r="E147" s="11">
        <v>14175.088999999996</v>
      </c>
      <c r="F147" s="11">
        <v>15350.451999999999</v>
      </c>
      <c r="G147" s="11">
        <v>16031.289000000001</v>
      </c>
      <c r="H147" s="11">
        <v>16600.062000000002</v>
      </c>
      <c r="I147" s="11">
        <v>14999.25</v>
      </c>
      <c r="J147" s="11">
        <v>14175.322</v>
      </c>
      <c r="K147" s="11">
        <v>14293.124</v>
      </c>
      <c r="L147" s="11">
        <v>14130.3</v>
      </c>
      <c r="M147" s="11">
        <v>15717.941999999999</v>
      </c>
      <c r="N147" s="11">
        <f t="shared" si="167"/>
        <v>186058.63700000002</v>
      </c>
      <c r="O147" s="22">
        <f t="shared" si="168"/>
        <v>1.8345146722321681E-2</v>
      </c>
      <c r="Q147" s="7">
        <v>2001</v>
      </c>
      <c r="R147" s="40">
        <f t="shared" si="172"/>
        <v>-2.4292144991812981E-2</v>
      </c>
      <c r="S147" s="40">
        <f t="shared" si="172"/>
        <v>5.4230466116202747E-2</v>
      </c>
      <c r="T147" s="40">
        <f t="shared" si="172"/>
        <v>0.1418249938542373</v>
      </c>
      <c r="U147" s="40">
        <f t="shared" si="172"/>
        <v>2.5856561330132477E-2</v>
      </c>
      <c r="V147" s="40">
        <f t="shared" si="172"/>
        <v>5.8030688603304625E-2</v>
      </c>
      <c r="W147" s="40">
        <f t="shared" si="172"/>
        <v>3.4473459855461686E-2</v>
      </c>
      <c r="X147" s="40">
        <f t="shared" si="172"/>
        <v>-6.9344088876051591E-2</v>
      </c>
      <c r="Y147" s="40">
        <f t="shared" si="172"/>
        <v>-2.3350004063068086E-2</v>
      </c>
      <c r="Z147" s="40">
        <f t="shared" si="172"/>
        <v>1.274761295272997E-2</v>
      </c>
      <c r="AA147" s="40">
        <f t="shared" si="172"/>
        <v>3.7099061801004529E-2</v>
      </c>
      <c r="AB147" s="40">
        <f t="shared" si="169"/>
        <v>2.9848876347949194E-2</v>
      </c>
      <c r="AC147" s="42">
        <f t="shared" si="170"/>
        <v>-2.802282738677897E-2</v>
      </c>
      <c r="AD147" s="43">
        <f t="shared" si="171"/>
        <v>1.8345146722321681E-2</v>
      </c>
      <c r="AF147" s="55"/>
      <c r="AG147" s="7"/>
    </row>
    <row r="148" spans="1:33" s="3" customFormat="1" x14ac:dyDescent="0.2">
      <c r="A148" s="7">
        <v>2002</v>
      </c>
      <c r="B148" s="4">
        <v>16915.816999999999</v>
      </c>
      <c r="C148" s="4">
        <v>14318.971</v>
      </c>
      <c r="D148" s="4">
        <v>16712.404999999999</v>
      </c>
      <c r="E148" s="4">
        <v>13869.241</v>
      </c>
      <c r="F148" s="4">
        <v>14594.115</v>
      </c>
      <c r="G148" s="4">
        <v>16253.473</v>
      </c>
      <c r="H148" s="4">
        <v>17319.627</v>
      </c>
      <c r="I148" s="4">
        <v>15495.126</v>
      </c>
      <c r="J148" s="4">
        <v>13908.65</v>
      </c>
      <c r="K148" s="4">
        <f>3215.258+7101.799+4009.606</f>
        <v>14326.663</v>
      </c>
      <c r="L148" s="4">
        <v>14269.373</v>
      </c>
      <c r="M148" s="4">
        <f>14903.302+126.344+280.472+98.244</f>
        <v>15408.361999999999</v>
      </c>
      <c r="N148" s="6">
        <f t="shared" si="167"/>
        <v>183391.823</v>
      </c>
      <c r="O148" s="22">
        <f t="shared" si="168"/>
        <v>-1.4333191100394993E-2</v>
      </c>
      <c r="P148" s="14"/>
      <c r="Q148" s="7">
        <v>2002</v>
      </c>
      <c r="R148" s="40">
        <f t="shared" si="172"/>
        <v>-7.6387301275531172E-3</v>
      </c>
      <c r="S148" s="40">
        <f t="shared" si="172"/>
        <v>-0.11234315411481133</v>
      </c>
      <c r="T148" s="40">
        <f t="shared" si="172"/>
        <v>-3.9990282951871348E-2</v>
      </c>
      <c r="U148" s="40">
        <f t="shared" si="172"/>
        <v>-2.1576443012103597E-2</v>
      </c>
      <c r="V148" s="40">
        <f t="shared" si="172"/>
        <v>-4.9271317873897158E-2</v>
      </c>
      <c r="W148" s="40">
        <f t="shared" si="172"/>
        <v>1.3859397082792269E-2</v>
      </c>
      <c r="X148" s="40">
        <f t="shared" si="172"/>
        <v>4.3347127257717277E-2</v>
      </c>
      <c r="Y148" s="40">
        <f t="shared" si="172"/>
        <v>3.3060053002650136E-2</v>
      </c>
      <c r="Z148" s="40">
        <f t="shared" si="172"/>
        <v>-1.8812412162489189E-2</v>
      </c>
      <c r="AA148" s="40">
        <f t="shared" si="172"/>
        <v>2.3465129106834404E-3</v>
      </c>
      <c r="AB148" s="40">
        <f t="shared" si="169"/>
        <v>9.8421831100543589E-3</v>
      </c>
      <c r="AC148" s="42">
        <f t="shared" si="170"/>
        <v>-1.9695962741178241E-2</v>
      </c>
      <c r="AD148" s="43">
        <f t="shared" si="171"/>
        <v>-1.4333191100394993E-2</v>
      </c>
      <c r="AF148" s="55"/>
      <c r="AG148" s="7"/>
    </row>
    <row r="149" spans="1:33" s="3" customFormat="1" x14ac:dyDescent="0.2">
      <c r="A149" s="7">
        <v>2003</v>
      </c>
      <c r="B149" s="4" t="e">
        <f>+Declaracion_Energías!#REF!</f>
        <v>#REF!</v>
      </c>
      <c r="C149" s="4" t="e">
        <f>+Declaracion_Energías!#REF!</f>
        <v>#REF!</v>
      </c>
      <c r="D149" s="4" t="e">
        <f>+Declaracion_Energías!#REF!</f>
        <v>#REF!</v>
      </c>
      <c r="E149" s="4" t="e">
        <f>+Declaracion_Energías!#REF!</f>
        <v>#REF!</v>
      </c>
      <c r="F149" s="4" t="e">
        <f>+Declaracion_Energías!#REF!</f>
        <v>#REF!</v>
      </c>
      <c r="G149" s="4" t="e">
        <f>+Declaracion_Energías!#REF!</f>
        <v>#REF!</v>
      </c>
      <c r="H149" s="4" t="e">
        <f>+Declaracion_Energías!#REF!</f>
        <v>#REF!</v>
      </c>
      <c r="I149" s="4" t="e">
        <f>+Declaracion_Energías!#REF!</f>
        <v>#REF!</v>
      </c>
      <c r="J149" s="4" t="e">
        <f>+Declaracion_Energías!#REF!</f>
        <v>#REF!</v>
      </c>
      <c r="K149" s="4" t="e">
        <f>+Declaracion_Energías!#REF!</f>
        <v>#REF!</v>
      </c>
      <c r="L149" s="4" t="e">
        <f>+Declaracion_Energías!#REF!</f>
        <v>#REF!</v>
      </c>
      <c r="M149" s="4" t="e">
        <f>+Declaracion_Energías!#REF!</f>
        <v>#REF!</v>
      </c>
      <c r="N149" s="6" t="e">
        <f t="shared" si="167"/>
        <v>#REF!</v>
      </c>
      <c r="O149" s="22" t="e">
        <f t="shared" si="168"/>
        <v>#REF!</v>
      </c>
      <c r="P149" s="14"/>
      <c r="Q149" s="7">
        <v>2003</v>
      </c>
      <c r="R149" s="40" t="e">
        <f t="shared" si="172"/>
        <v>#REF!</v>
      </c>
      <c r="S149" s="40" t="e">
        <f t="shared" si="172"/>
        <v>#REF!</v>
      </c>
      <c r="T149" s="40" t="e">
        <f t="shared" ref="T149:Z152" si="173">+D149/D148-1</f>
        <v>#REF!</v>
      </c>
      <c r="U149" s="40" t="e">
        <f t="shared" si="173"/>
        <v>#REF!</v>
      </c>
      <c r="V149" s="40" t="e">
        <f t="shared" si="173"/>
        <v>#REF!</v>
      </c>
      <c r="W149" s="40" t="e">
        <f t="shared" si="172"/>
        <v>#REF!</v>
      </c>
      <c r="X149" s="40" t="e">
        <f t="shared" si="172"/>
        <v>#REF!</v>
      </c>
      <c r="Y149" s="40" t="e">
        <f>+I149/I148-1</f>
        <v>#REF!</v>
      </c>
      <c r="Z149" s="40" t="e">
        <f>+J149/J148-1</f>
        <v>#REF!</v>
      </c>
      <c r="AA149" s="40" t="e">
        <f>+K149/K148-1</f>
        <v>#REF!</v>
      </c>
      <c r="AB149" s="40" t="e">
        <f>+L149/L148-1</f>
        <v>#REF!</v>
      </c>
      <c r="AC149" s="42" t="e">
        <f t="shared" si="170"/>
        <v>#REF!</v>
      </c>
      <c r="AD149" s="43" t="e">
        <f t="shared" si="171"/>
        <v>#REF!</v>
      </c>
      <c r="AF149" s="55"/>
      <c r="AG149" s="7"/>
    </row>
    <row r="150" spans="1:33" s="3" customFormat="1" x14ac:dyDescent="0.2">
      <c r="A150" s="29">
        <v>2004</v>
      </c>
      <c r="B150" s="10" t="e">
        <f>+Declaracion_Energías!#REF!</f>
        <v>#REF!</v>
      </c>
      <c r="C150" s="10" t="e">
        <f>+Declaracion_Energías!#REF!</f>
        <v>#REF!</v>
      </c>
      <c r="D150" s="10" t="e">
        <f>+Declaracion_Energías!#REF!</f>
        <v>#REF!</v>
      </c>
      <c r="E150" s="10" t="e">
        <f>+Declaracion_Energías!#REF!</f>
        <v>#REF!</v>
      </c>
      <c r="F150" s="59" t="e">
        <f>+Declaracion_Energías!#REF!</f>
        <v>#REF!</v>
      </c>
      <c r="G150" s="59" t="e">
        <f>+Declaracion_Energías!#REF!</f>
        <v>#REF!</v>
      </c>
      <c r="H150" s="59" t="e">
        <f>+Declaracion_Energías!#REF!</f>
        <v>#REF!</v>
      </c>
      <c r="I150" s="59" t="e">
        <f>+Declaracion_Energías!#REF!</f>
        <v>#REF!</v>
      </c>
      <c r="J150" s="59" t="e">
        <f>+Declaracion_Energías!#REF!</f>
        <v>#REF!</v>
      </c>
      <c r="K150" s="59" t="e">
        <f>+Declaracion_Energías!#REF!</f>
        <v>#REF!</v>
      </c>
      <c r="L150" s="59" t="e">
        <f>+Declaracion_Energías!#REF!</f>
        <v>#REF!</v>
      </c>
      <c r="M150" s="59" t="e">
        <f>+Declaracion_Energías!#REF!</f>
        <v>#REF!</v>
      </c>
      <c r="N150" s="10" t="e">
        <f t="shared" si="167"/>
        <v>#REF!</v>
      </c>
      <c r="O150" s="22" t="e">
        <f t="shared" si="168"/>
        <v>#REF!</v>
      </c>
      <c r="P150" s="29"/>
      <c r="Q150" s="29">
        <v>2004</v>
      </c>
      <c r="R150" s="43" t="e">
        <f t="shared" ref="R150:S152" si="174">+B150/B149-1</f>
        <v>#REF!</v>
      </c>
      <c r="S150" s="43" t="e">
        <f t="shared" si="174"/>
        <v>#REF!</v>
      </c>
      <c r="T150" s="43" t="e">
        <f t="shared" si="173"/>
        <v>#REF!</v>
      </c>
      <c r="U150" s="43" t="e">
        <f t="shared" si="173"/>
        <v>#REF!</v>
      </c>
      <c r="V150" s="43" t="e">
        <f t="shared" si="173"/>
        <v>#REF!</v>
      </c>
      <c r="W150" s="43" t="e">
        <f t="shared" si="173"/>
        <v>#REF!</v>
      </c>
      <c r="X150" s="43" t="e">
        <f t="shared" si="173"/>
        <v>#REF!</v>
      </c>
      <c r="Y150" s="43" t="e">
        <f t="shared" si="173"/>
        <v>#REF!</v>
      </c>
      <c r="Z150" s="43" t="e">
        <f t="shared" si="173"/>
        <v>#REF!</v>
      </c>
      <c r="AA150" s="43" t="e">
        <f t="shared" ref="AA150:AB153" si="175">+K150/K149-1</f>
        <v>#REF!</v>
      </c>
      <c r="AB150" s="43" t="e">
        <f t="shared" si="175"/>
        <v>#REF!</v>
      </c>
      <c r="AC150" s="43" t="e">
        <f t="shared" si="170"/>
        <v>#REF!</v>
      </c>
      <c r="AD150" s="43" t="e">
        <f t="shared" si="171"/>
        <v>#REF!</v>
      </c>
      <c r="AF150" s="55"/>
      <c r="AG150" s="7"/>
    </row>
    <row r="151" spans="1:33" s="3" customFormat="1" x14ac:dyDescent="0.2">
      <c r="A151" s="29">
        <v>2005</v>
      </c>
      <c r="B151" s="10" t="e">
        <f>+Declaracion_Energías!#REF!</f>
        <v>#REF!</v>
      </c>
      <c r="C151" s="10" t="e">
        <f>+Declaracion_Energías!#REF!</f>
        <v>#REF!</v>
      </c>
      <c r="D151" s="10" t="e">
        <f>+Declaracion_Energías!#REF!</f>
        <v>#REF!</v>
      </c>
      <c r="E151" s="10" t="e">
        <f>+Declaracion_Energías!#REF!</f>
        <v>#REF!</v>
      </c>
      <c r="F151" s="59" t="e">
        <f>+Declaracion_Energías!#REF!</f>
        <v>#REF!</v>
      </c>
      <c r="G151" s="59" t="e">
        <f>+Declaracion_Energías!#REF!</f>
        <v>#REF!</v>
      </c>
      <c r="H151" s="59" t="e">
        <f>+Declaracion_Energías!#REF!</f>
        <v>#REF!</v>
      </c>
      <c r="I151" s="59" t="e">
        <f>+Declaracion_Energías!#REF!</f>
        <v>#REF!</v>
      </c>
      <c r="J151" s="59" t="e">
        <f>+Declaracion_Energías!#REF!</f>
        <v>#REF!</v>
      </c>
      <c r="K151" s="59" t="e">
        <f>+Declaracion_Energías!#REF!</f>
        <v>#REF!</v>
      </c>
      <c r="L151" s="59" t="e">
        <f>+Declaracion_Energías!#REF!</f>
        <v>#REF!</v>
      </c>
      <c r="M151" s="59" t="e">
        <f>+Declaracion_Energías!#REF!</f>
        <v>#REF!</v>
      </c>
      <c r="N151" s="10" t="e">
        <f t="shared" ref="N151:N157" si="176">SUM(B151:M151)</f>
        <v>#REF!</v>
      </c>
      <c r="O151" s="22" t="e">
        <f t="shared" si="168"/>
        <v>#REF!</v>
      </c>
      <c r="P151" s="29"/>
      <c r="Q151" s="29">
        <v>2005</v>
      </c>
      <c r="R151" s="43" t="e">
        <f t="shared" si="174"/>
        <v>#REF!</v>
      </c>
      <c r="S151" s="43" t="e">
        <f t="shared" si="174"/>
        <v>#REF!</v>
      </c>
      <c r="T151" s="43" t="e">
        <f t="shared" ref="T151:X153" si="177">+D151/D150-1</f>
        <v>#REF!</v>
      </c>
      <c r="U151" s="43" t="e">
        <f t="shared" si="177"/>
        <v>#REF!</v>
      </c>
      <c r="V151" s="43" t="e">
        <f t="shared" si="177"/>
        <v>#REF!</v>
      </c>
      <c r="W151" s="43" t="e">
        <f t="shared" si="177"/>
        <v>#REF!</v>
      </c>
      <c r="X151" s="43" t="e">
        <f t="shared" si="177"/>
        <v>#REF!</v>
      </c>
      <c r="Y151" s="43" t="e">
        <f t="shared" si="173"/>
        <v>#REF!</v>
      </c>
      <c r="Z151" s="43" t="e">
        <f t="shared" si="173"/>
        <v>#REF!</v>
      </c>
      <c r="AA151" s="43" t="e">
        <f t="shared" si="175"/>
        <v>#REF!</v>
      </c>
      <c r="AB151" s="43" t="e">
        <f t="shared" si="175"/>
        <v>#REF!</v>
      </c>
      <c r="AC151" s="43" t="e">
        <f t="shared" si="170"/>
        <v>#REF!</v>
      </c>
      <c r="AD151" s="43" t="e">
        <f t="shared" si="171"/>
        <v>#REF!</v>
      </c>
      <c r="AF151" s="55"/>
      <c r="AG151" s="7"/>
    </row>
    <row r="152" spans="1:33" s="3" customFormat="1" x14ac:dyDescent="0.2">
      <c r="A152" s="29">
        <v>2006</v>
      </c>
      <c r="B152" s="10" t="e">
        <f>+Declaracion_Energías!#REF!</f>
        <v>#REF!</v>
      </c>
      <c r="C152" s="10" t="e">
        <f>+Declaracion_Energías!#REF!</f>
        <v>#REF!</v>
      </c>
      <c r="D152" s="10" t="e">
        <f>+Declaracion_Energías!#REF!</f>
        <v>#REF!</v>
      </c>
      <c r="E152" s="10" t="e">
        <f>+Declaracion_Energías!#REF!</f>
        <v>#REF!</v>
      </c>
      <c r="F152" s="59" t="e">
        <f>+Declaracion_Energías!#REF!</f>
        <v>#REF!</v>
      </c>
      <c r="G152" s="59" t="e">
        <f>+Declaracion_Energías!#REF!</f>
        <v>#REF!</v>
      </c>
      <c r="H152" s="59" t="e">
        <f>+Declaracion_Energías!#REF!</f>
        <v>#REF!</v>
      </c>
      <c r="I152" s="59" t="e">
        <f>+Declaracion_Energías!#REF!</f>
        <v>#REF!</v>
      </c>
      <c r="J152" s="59" t="e">
        <f>+Declaracion_Energías!#REF!</f>
        <v>#REF!</v>
      </c>
      <c r="K152" s="59" t="e">
        <f>+Declaracion_Energías!#REF!</f>
        <v>#REF!</v>
      </c>
      <c r="L152" s="59" t="e">
        <f>+Declaracion_Energías!#REF!</f>
        <v>#REF!</v>
      </c>
      <c r="M152" s="59" t="e">
        <f>+Declaracion_Energías!#REF!</f>
        <v>#REF!</v>
      </c>
      <c r="N152" s="10" t="e">
        <f t="shared" si="176"/>
        <v>#REF!</v>
      </c>
      <c r="O152" s="22" t="e">
        <f t="shared" si="168"/>
        <v>#REF!</v>
      </c>
      <c r="P152" s="29"/>
      <c r="Q152" s="29">
        <v>2006</v>
      </c>
      <c r="R152" s="43" t="e">
        <f t="shared" si="174"/>
        <v>#REF!</v>
      </c>
      <c r="S152" s="43" t="e">
        <f t="shared" si="174"/>
        <v>#REF!</v>
      </c>
      <c r="T152" s="43" t="e">
        <f t="shared" si="177"/>
        <v>#REF!</v>
      </c>
      <c r="U152" s="43" t="e">
        <f t="shared" si="177"/>
        <v>#REF!</v>
      </c>
      <c r="V152" s="43" t="e">
        <f t="shared" si="177"/>
        <v>#REF!</v>
      </c>
      <c r="W152" s="43" t="e">
        <f t="shared" si="177"/>
        <v>#REF!</v>
      </c>
      <c r="X152" s="43" t="e">
        <f t="shared" si="177"/>
        <v>#REF!</v>
      </c>
      <c r="Y152" s="43" t="e">
        <f t="shared" si="173"/>
        <v>#REF!</v>
      </c>
      <c r="Z152" s="43" t="e">
        <f t="shared" si="173"/>
        <v>#REF!</v>
      </c>
      <c r="AA152" s="43" t="e">
        <f t="shared" si="175"/>
        <v>#REF!</v>
      </c>
      <c r="AB152" s="43" t="e">
        <f t="shared" si="175"/>
        <v>#REF!</v>
      </c>
      <c r="AC152" s="43" t="e">
        <f t="shared" si="170"/>
        <v>#REF!</v>
      </c>
      <c r="AD152" s="43" t="e">
        <f t="shared" si="171"/>
        <v>#REF!</v>
      </c>
      <c r="AF152" s="55"/>
      <c r="AG152" s="7"/>
    </row>
    <row r="153" spans="1:33" s="3" customFormat="1" x14ac:dyDescent="0.2">
      <c r="A153" s="29">
        <v>2007</v>
      </c>
      <c r="B153" s="10" t="e">
        <f>+Declaracion_Energías!#REF!</f>
        <v>#REF!</v>
      </c>
      <c r="C153" s="10" t="e">
        <f>+Declaracion_Energías!#REF!</f>
        <v>#REF!</v>
      </c>
      <c r="D153" s="10" t="e">
        <f>+Declaracion_Energías!#REF!</f>
        <v>#REF!</v>
      </c>
      <c r="E153" s="10" t="e">
        <f>+Declaracion_Energías!#REF!</f>
        <v>#REF!</v>
      </c>
      <c r="F153" s="59" t="e">
        <f>+Declaracion_Energías!#REF!</f>
        <v>#REF!</v>
      </c>
      <c r="G153" s="59" t="e">
        <f>+Declaracion_Energías!#REF!</f>
        <v>#REF!</v>
      </c>
      <c r="H153" s="59" t="e">
        <f>+Declaracion_Energías!#REF!</f>
        <v>#REF!</v>
      </c>
      <c r="I153" s="59" t="e">
        <f>+Declaracion_Energías!#REF!</f>
        <v>#REF!</v>
      </c>
      <c r="J153" s="59" t="e">
        <f>+Declaracion_Energías!#REF!</f>
        <v>#REF!</v>
      </c>
      <c r="K153" s="59" t="e">
        <f>+Declaracion_Energías!#REF!</f>
        <v>#REF!</v>
      </c>
      <c r="L153" s="59" t="e">
        <f>+Declaracion_Energías!#REF!</f>
        <v>#REF!</v>
      </c>
      <c r="M153" s="59" t="e">
        <f>+Declaracion_Energías!#REF!</f>
        <v>#REF!</v>
      </c>
      <c r="N153" s="10" t="e">
        <f t="shared" si="176"/>
        <v>#REF!</v>
      </c>
      <c r="O153" s="22" t="e">
        <f t="shared" si="168"/>
        <v>#REF!</v>
      </c>
      <c r="P153" s="29"/>
      <c r="Q153" s="29">
        <v>2007</v>
      </c>
      <c r="R153" s="43" t="e">
        <f t="shared" ref="R153:S156" si="178">+B153/B152-1</f>
        <v>#REF!</v>
      </c>
      <c r="S153" s="43" t="e">
        <f t="shared" si="178"/>
        <v>#REF!</v>
      </c>
      <c r="T153" s="43" t="e">
        <f t="shared" si="177"/>
        <v>#REF!</v>
      </c>
      <c r="U153" s="43" t="e">
        <f t="shared" si="177"/>
        <v>#REF!</v>
      </c>
      <c r="V153" s="43" t="e">
        <f t="shared" si="177"/>
        <v>#REF!</v>
      </c>
      <c r="W153" s="43" t="e">
        <f t="shared" si="177"/>
        <v>#REF!</v>
      </c>
      <c r="X153" s="43" t="e">
        <f t="shared" si="177"/>
        <v>#REF!</v>
      </c>
      <c r="Y153" s="43" t="e">
        <f t="shared" ref="Y153:Z156" si="179">+I153/I152-1</f>
        <v>#REF!</v>
      </c>
      <c r="Z153" s="43" t="e">
        <f t="shared" si="179"/>
        <v>#REF!</v>
      </c>
      <c r="AA153" s="43" t="e">
        <f t="shared" si="175"/>
        <v>#REF!</v>
      </c>
      <c r="AB153" s="43" t="e">
        <f t="shared" si="175"/>
        <v>#REF!</v>
      </c>
      <c r="AC153" s="43" t="e">
        <f t="shared" ref="AC153:AD156" si="180">+M153/M152-1</f>
        <v>#REF!</v>
      </c>
      <c r="AD153" s="43" t="e">
        <f t="shared" si="180"/>
        <v>#REF!</v>
      </c>
      <c r="AF153" s="55"/>
      <c r="AG153" s="7"/>
    </row>
    <row r="154" spans="1:33" s="3" customFormat="1" x14ac:dyDescent="0.2">
      <c r="A154" s="29">
        <v>2008</v>
      </c>
      <c r="B154" s="10" t="e">
        <f>+Declaracion_Energías!#REF!</f>
        <v>#REF!</v>
      </c>
      <c r="C154" s="10" t="e">
        <f>+Declaracion_Energías!#REF!</f>
        <v>#REF!</v>
      </c>
      <c r="D154" s="10" t="e">
        <f>+Declaracion_Energías!#REF!</f>
        <v>#REF!</v>
      </c>
      <c r="E154" s="10" t="e">
        <f>+Declaracion_Energías!#REF!</f>
        <v>#REF!</v>
      </c>
      <c r="F154" s="59" t="e">
        <f>+Declaracion_Energías!#REF!</f>
        <v>#REF!</v>
      </c>
      <c r="G154" s="59" t="e">
        <f>+Declaracion_Energías!#REF!</f>
        <v>#REF!</v>
      </c>
      <c r="H154" s="59" t="e">
        <f>+Declaracion_Energías!#REF!</f>
        <v>#REF!</v>
      </c>
      <c r="I154" s="59" t="e">
        <f>+Declaracion_Energías!#REF!</f>
        <v>#REF!</v>
      </c>
      <c r="J154" s="59" t="e">
        <f>+Declaracion_Energías!#REF!</f>
        <v>#REF!</v>
      </c>
      <c r="K154" s="59" t="e">
        <f>+Declaracion_Energías!#REF!</f>
        <v>#REF!</v>
      </c>
      <c r="L154" s="59" t="e">
        <f>+Declaracion_Energías!#REF!</f>
        <v>#REF!</v>
      </c>
      <c r="M154" s="59" t="e">
        <f>+Declaracion_Energías!#REF!</f>
        <v>#REF!</v>
      </c>
      <c r="N154" s="10" t="e">
        <f t="shared" si="176"/>
        <v>#REF!</v>
      </c>
      <c r="O154" s="22" t="e">
        <f t="shared" si="168"/>
        <v>#REF!</v>
      </c>
      <c r="P154" s="29"/>
      <c r="Q154" s="29">
        <v>2008</v>
      </c>
      <c r="R154" s="43" t="e">
        <f t="shared" si="178"/>
        <v>#REF!</v>
      </c>
      <c r="S154" s="43" t="e">
        <f t="shared" si="178"/>
        <v>#REF!</v>
      </c>
      <c r="T154" s="43" t="e">
        <f t="shared" ref="T154:X156" si="181">+D154/D153-1</f>
        <v>#REF!</v>
      </c>
      <c r="U154" s="43" t="e">
        <f t="shared" si="181"/>
        <v>#REF!</v>
      </c>
      <c r="V154" s="43" t="e">
        <f t="shared" si="181"/>
        <v>#REF!</v>
      </c>
      <c r="W154" s="43" t="e">
        <f t="shared" si="181"/>
        <v>#REF!</v>
      </c>
      <c r="X154" s="43" t="e">
        <f t="shared" si="181"/>
        <v>#REF!</v>
      </c>
      <c r="Y154" s="43" t="e">
        <f t="shared" si="179"/>
        <v>#REF!</v>
      </c>
      <c r="Z154" s="43" t="e">
        <f t="shared" si="179"/>
        <v>#REF!</v>
      </c>
      <c r="AA154" s="43" t="e">
        <f t="shared" ref="AA154:AB156" si="182">+K154/K153-1</f>
        <v>#REF!</v>
      </c>
      <c r="AB154" s="43" t="e">
        <f t="shared" si="182"/>
        <v>#REF!</v>
      </c>
      <c r="AC154" s="43" t="e">
        <f t="shared" si="180"/>
        <v>#REF!</v>
      </c>
      <c r="AD154" s="43" t="e">
        <f t="shared" si="180"/>
        <v>#REF!</v>
      </c>
      <c r="AF154" s="55"/>
      <c r="AG154" s="7"/>
    </row>
    <row r="155" spans="1:33" s="3" customFormat="1" x14ac:dyDescent="0.2">
      <c r="A155" s="29">
        <v>2009</v>
      </c>
      <c r="B155" s="10" t="e">
        <f>+Declaracion_Energías!#REF!</f>
        <v>#REF!</v>
      </c>
      <c r="C155" s="10" t="e">
        <f>+Declaracion_Energías!#REF!</f>
        <v>#REF!</v>
      </c>
      <c r="D155" s="10" t="e">
        <f>+Declaracion_Energías!#REF!</f>
        <v>#REF!</v>
      </c>
      <c r="E155" s="10" t="e">
        <f>+Declaracion_Energías!#REF!</f>
        <v>#REF!</v>
      </c>
      <c r="F155" s="59" t="e">
        <f>+Declaracion_Energías!#REF!</f>
        <v>#REF!</v>
      </c>
      <c r="G155" s="59" t="e">
        <f>+Declaracion_Energías!#REF!</f>
        <v>#REF!</v>
      </c>
      <c r="H155" s="59" t="e">
        <f>+Declaracion_Energías!#REF!</f>
        <v>#REF!</v>
      </c>
      <c r="I155" s="59" t="e">
        <f>+Declaracion_Energías!#REF!</f>
        <v>#REF!</v>
      </c>
      <c r="J155" s="59" t="e">
        <f>+Declaracion_Energías!#REF!</f>
        <v>#REF!</v>
      </c>
      <c r="K155" s="59" t="e">
        <f>+Declaracion_Energías!#REF!</f>
        <v>#REF!</v>
      </c>
      <c r="L155" s="59" t="e">
        <f>+Declaracion_Energías!#REF!</f>
        <v>#REF!</v>
      </c>
      <c r="M155" s="59" t="e">
        <f>+Declaracion_Energías!#REF!</f>
        <v>#REF!</v>
      </c>
      <c r="N155" s="10" t="e">
        <f t="shared" si="176"/>
        <v>#REF!</v>
      </c>
      <c r="O155" s="22" t="e">
        <f t="shared" si="168"/>
        <v>#REF!</v>
      </c>
      <c r="P155" s="29"/>
      <c r="Q155" s="29">
        <v>2009</v>
      </c>
      <c r="R155" s="43" t="e">
        <f t="shared" si="178"/>
        <v>#REF!</v>
      </c>
      <c r="S155" s="43" t="e">
        <f t="shared" si="178"/>
        <v>#REF!</v>
      </c>
      <c r="T155" s="43" t="e">
        <f t="shared" si="181"/>
        <v>#REF!</v>
      </c>
      <c r="U155" s="43" t="e">
        <f t="shared" si="181"/>
        <v>#REF!</v>
      </c>
      <c r="V155" s="43" t="e">
        <f t="shared" si="181"/>
        <v>#REF!</v>
      </c>
      <c r="W155" s="43" t="e">
        <f t="shared" si="181"/>
        <v>#REF!</v>
      </c>
      <c r="X155" s="43" t="e">
        <f t="shared" si="181"/>
        <v>#REF!</v>
      </c>
      <c r="Y155" s="43" t="e">
        <f t="shared" si="179"/>
        <v>#REF!</v>
      </c>
      <c r="Z155" s="43" t="e">
        <f t="shared" si="179"/>
        <v>#REF!</v>
      </c>
      <c r="AA155" s="43" t="e">
        <f t="shared" si="182"/>
        <v>#REF!</v>
      </c>
      <c r="AB155" s="43" t="e">
        <f t="shared" si="182"/>
        <v>#REF!</v>
      </c>
      <c r="AC155" s="43" t="e">
        <f t="shared" si="180"/>
        <v>#REF!</v>
      </c>
      <c r="AD155" s="43" t="e">
        <f t="shared" si="180"/>
        <v>#REF!</v>
      </c>
      <c r="AF155" s="55"/>
      <c r="AG155" s="7"/>
    </row>
    <row r="156" spans="1:33" x14ac:dyDescent="0.2">
      <c r="A156" s="7">
        <v>2010</v>
      </c>
      <c r="B156" s="59" t="e">
        <f>+Declaracion_Energías!#REF!</f>
        <v>#REF!</v>
      </c>
      <c r="C156" s="59" t="e">
        <f>+Declaracion_Energías!#REF!</f>
        <v>#REF!</v>
      </c>
      <c r="D156" s="59" t="e">
        <f>+Declaracion_Energías!#REF!</f>
        <v>#REF!</v>
      </c>
      <c r="E156" s="59" t="e">
        <f>+Declaracion_Energías!#REF!</f>
        <v>#REF!</v>
      </c>
      <c r="F156" s="59" t="e">
        <f>+Declaracion_Energías!#REF!</f>
        <v>#REF!</v>
      </c>
      <c r="G156" s="59" t="e">
        <f>+Declaracion_Energías!#REF!</f>
        <v>#REF!</v>
      </c>
      <c r="H156" s="59" t="e">
        <f>+Declaracion_Energías!#REF!</f>
        <v>#REF!</v>
      </c>
      <c r="I156" s="59" t="e">
        <f>+Declaracion_Energías!#REF!</f>
        <v>#REF!</v>
      </c>
      <c r="J156" s="59" t="e">
        <f>+Declaracion_Energías!#REF!</f>
        <v>#REF!</v>
      </c>
      <c r="K156" s="59" t="e">
        <f>+Declaracion_Energías!#REF!</f>
        <v>#REF!</v>
      </c>
      <c r="L156" s="59" t="e">
        <f>+Declaracion_Energías!#REF!</f>
        <v>#REF!</v>
      </c>
      <c r="M156" s="59" t="e">
        <f>+Declaracion_Energías!#REF!</f>
        <v>#REF!</v>
      </c>
      <c r="N156" s="10" t="e">
        <f t="shared" si="176"/>
        <v>#REF!</v>
      </c>
      <c r="O156" s="22" t="e">
        <f t="shared" si="168"/>
        <v>#REF!</v>
      </c>
      <c r="P156" s="29"/>
      <c r="Q156" s="29">
        <v>2010</v>
      </c>
      <c r="R156" s="43" t="e">
        <f t="shared" si="178"/>
        <v>#REF!</v>
      </c>
      <c r="S156" s="43" t="e">
        <f t="shared" si="178"/>
        <v>#REF!</v>
      </c>
      <c r="T156" s="43" t="e">
        <f t="shared" si="181"/>
        <v>#REF!</v>
      </c>
      <c r="U156" s="43" t="e">
        <f t="shared" si="181"/>
        <v>#REF!</v>
      </c>
      <c r="V156" s="43" t="e">
        <f t="shared" si="181"/>
        <v>#REF!</v>
      </c>
      <c r="W156" s="43" t="e">
        <f t="shared" si="181"/>
        <v>#REF!</v>
      </c>
      <c r="X156" s="43" t="e">
        <f t="shared" si="181"/>
        <v>#REF!</v>
      </c>
      <c r="Y156" s="43" t="e">
        <f t="shared" si="179"/>
        <v>#REF!</v>
      </c>
      <c r="Z156" s="43" t="e">
        <f t="shared" si="179"/>
        <v>#REF!</v>
      </c>
      <c r="AA156" s="43" t="e">
        <f t="shared" si="182"/>
        <v>#REF!</v>
      </c>
      <c r="AB156" s="43" t="e">
        <f t="shared" si="182"/>
        <v>#REF!</v>
      </c>
      <c r="AC156" s="43" t="e">
        <f t="shared" si="180"/>
        <v>#REF!</v>
      </c>
      <c r="AD156" s="43" t="e">
        <f t="shared" si="180"/>
        <v>#REF!</v>
      </c>
      <c r="AF156" s="55"/>
      <c r="AG156" s="7"/>
    </row>
    <row r="157" spans="1:33" ht="15" x14ac:dyDescent="0.25">
      <c r="A157" s="32">
        <v>2011</v>
      </c>
      <c r="B157" s="33"/>
      <c r="C157" s="33"/>
      <c r="D157" s="33"/>
      <c r="E157" s="33"/>
      <c r="F157" s="33"/>
      <c r="G157" s="33"/>
      <c r="H157" s="33"/>
      <c r="I157" s="33"/>
      <c r="J157" s="33"/>
      <c r="K157" s="33"/>
      <c r="L157" s="33"/>
      <c r="M157" s="33"/>
      <c r="N157" s="33">
        <f t="shared" si="176"/>
        <v>0</v>
      </c>
      <c r="O157" s="79"/>
      <c r="P157" s="7"/>
      <c r="Q157" s="32"/>
      <c r="R157" s="44"/>
      <c r="S157" s="44"/>
      <c r="T157" s="44"/>
      <c r="U157" s="44"/>
      <c r="V157" s="44"/>
      <c r="W157" s="44"/>
      <c r="X157" s="44"/>
      <c r="Y157" s="44"/>
      <c r="Z157" s="44"/>
      <c r="AA157" s="44"/>
      <c r="AB157" s="44"/>
      <c r="AC157" s="44"/>
      <c r="AD157" s="44"/>
      <c r="AF157" s="55"/>
      <c r="AG157" s="7"/>
    </row>
    <row r="158" spans="1:33" s="3" customFormat="1" x14ac:dyDescent="0.2">
      <c r="A158" s="29"/>
      <c r="B158" s="38"/>
      <c r="C158" s="39"/>
      <c r="D158" s="39"/>
      <c r="E158" s="10"/>
      <c r="F158" s="10"/>
      <c r="G158" s="10"/>
      <c r="H158" s="10"/>
      <c r="I158" s="10"/>
      <c r="J158" s="10"/>
      <c r="K158" s="10"/>
      <c r="L158" s="10"/>
      <c r="M158" s="10"/>
      <c r="N158" s="10"/>
      <c r="O158" s="31"/>
      <c r="Q158" s="29"/>
      <c r="R158" s="39"/>
      <c r="S158" s="39"/>
      <c r="T158" s="39"/>
      <c r="U158" s="45"/>
      <c r="V158" s="45"/>
      <c r="W158" s="45"/>
      <c r="X158" s="45"/>
      <c r="Y158" s="45"/>
      <c r="Z158" s="45"/>
      <c r="AA158" s="45"/>
      <c r="AB158" s="45"/>
      <c r="AC158" s="45"/>
      <c r="AD158" s="45"/>
      <c r="AF158" s="55"/>
      <c r="AG158" s="7"/>
    </row>
    <row r="159" spans="1:33" ht="18.75" x14ac:dyDescent="0.3">
      <c r="A159" s="35" t="s">
        <v>3</v>
      </c>
      <c r="B159" s="8"/>
      <c r="C159" s="8"/>
      <c r="D159" s="8"/>
      <c r="E159" s="8"/>
      <c r="F159" s="8"/>
      <c r="G159" s="8"/>
      <c r="H159" s="8"/>
      <c r="I159" s="8"/>
      <c r="J159" s="8"/>
      <c r="K159" s="8"/>
      <c r="L159" s="8"/>
      <c r="M159" s="8"/>
      <c r="N159" s="4"/>
      <c r="O159" s="2" t="s">
        <v>25</v>
      </c>
      <c r="Q159" s="35" t="s">
        <v>3</v>
      </c>
      <c r="R159" s="52"/>
      <c r="S159" s="52"/>
      <c r="T159" s="52"/>
      <c r="U159" s="52"/>
      <c r="V159" s="52"/>
      <c r="W159" s="52"/>
      <c r="X159" s="52"/>
      <c r="Y159" s="52"/>
      <c r="Z159" s="52"/>
      <c r="AA159" s="52"/>
      <c r="AB159" s="52"/>
      <c r="AC159" s="52"/>
      <c r="AD159" s="51"/>
      <c r="AF159" s="55"/>
      <c r="AG159" s="7"/>
    </row>
    <row r="160" spans="1:33" x14ac:dyDescent="0.2">
      <c r="A160" s="23"/>
      <c r="B160" s="23" t="s">
        <v>5</v>
      </c>
      <c r="C160" s="23" t="s">
        <v>6</v>
      </c>
      <c r="D160" s="23" t="s">
        <v>7</v>
      </c>
      <c r="E160" s="23" t="s">
        <v>8</v>
      </c>
      <c r="F160" s="23" t="s">
        <v>9</v>
      </c>
      <c r="G160" s="23" t="s">
        <v>10</v>
      </c>
      <c r="H160" s="23" t="s">
        <v>11</v>
      </c>
      <c r="I160" s="23" t="s">
        <v>12</v>
      </c>
      <c r="J160" s="23" t="s">
        <v>13</v>
      </c>
      <c r="K160" s="24" t="s">
        <v>14</v>
      </c>
      <c r="L160" s="24" t="s">
        <v>15</v>
      </c>
      <c r="M160" s="24" t="s">
        <v>16</v>
      </c>
      <c r="N160" s="24" t="s">
        <v>17</v>
      </c>
      <c r="O160" s="24" t="s">
        <v>30</v>
      </c>
      <c r="Q160" s="23"/>
      <c r="R160" s="47" t="s">
        <v>5</v>
      </c>
      <c r="S160" s="47" t="s">
        <v>6</v>
      </c>
      <c r="T160" s="47" t="s">
        <v>7</v>
      </c>
      <c r="U160" s="47" t="s">
        <v>8</v>
      </c>
      <c r="V160" s="47" t="s">
        <v>9</v>
      </c>
      <c r="W160" s="47" t="s">
        <v>10</v>
      </c>
      <c r="X160" s="47" t="s">
        <v>11</v>
      </c>
      <c r="Y160" s="47" t="s">
        <v>12</v>
      </c>
      <c r="Z160" s="47" t="s">
        <v>13</v>
      </c>
      <c r="AA160" s="47" t="s">
        <v>14</v>
      </c>
      <c r="AB160" s="47" t="s">
        <v>15</v>
      </c>
      <c r="AC160" s="47" t="s">
        <v>16</v>
      </c>
      <c r="AD160" s="47" t="s">
        <v>17</v>
      </c>
      <c r="AF160" s="55"/>
      <c r="AG160" s="7"/>
    </row>
    <row r="161" spans="1:33" x14ac:dyDescent="0.2">
      <c r="A161" s="7">
        <v>1992</v>
      </c>
      <c r="B161" s="8"/>
      <c r="C161" s="8"/>
      <c r="D161" s="8"/>
      <c r="E161" s="8"/>
      <c r="F161" s="8"/>
      <c r="G161" s="8"/>
      <c r="H161" s="8"/>
      <c r="I161" s="8"/>
      <c r="J161" s="8"/>
      <c r="K161" s="8"/>
      <c r="L161" s="8"/>
      <c r="M161" s="8"/>
      <c r="N161" s="8">
        <f t="shared" ref="N161:N173" si="183">SUM(B161:M161)</f>
        <v>0</v>
      </c>
      <c r="Q161" s="7">
        <v>1992</v>
      </c>
      <c r="R161" s="40"/>
      <c r="S161" s="40"/>
      <c r="T161" s="40"/>
      <c r="U161" s="40"/>
      <c r="V161" s="40"/>
      <c r="W161" s="40"/>
      <c r="X161" s="40"/>
      <c r="Y161" s="40"/>
      <c r="Z161" s="40"/>
      <c r="AA161" s="40"/>
      <c r="AB161" s="40"/>
      <c r="AC161" s="40"/>
      <c r="AD161" s="41"/>
      <c r="AF161" s="55"/>
      <c r="AG161" s="7"/>
    </row>
    <row r="162" spans="1:33" x14ac:dyDescent="0.2">
      <c r="A162" s="7">
        <v>1993</v>
      </c>
      <c r="B162" s="8"/>
      <c r="C162" s="8"/>
      <c r="D162" s="8"/>
      <c r="E162" s="8"/>
      <c r="F162" s="8"/>
      <c r="G162" s="8"/>
      <c r="H162" s="8"/>
      <c r="I162" s="8"/>
      <c r="J162" s="8"/>
      <c r="K162" s="8"/>
      <c r="L162" s="8"/>
      <c r="M162" s="8"/>
      <c r="N162" s="8">
        <f t="shared" si="183"/>
        <v>0</v>
      </c>
      <c r="Q162" s="7">
        <v>1993</v>
      </c>
      <c r="R162" s="40"/>
      <c r="S162" s="40"/>
      <c r="T162" s="40"/>
      <c r="U162" s="40"/>
      <c r="V162" s="40"/>
      <c r="W162" s="40"/>
      <c r="X162" s="40"/>
      <c r="Y162" s="40"/>
      <c r="Z162" s="40"/>
      <c r="AA162" s="40"/>
      <c r="AB162" s="40"/>
      <c r="AC162" s="40"/>
      <c r="AD162" s="41"/>
      <c r="AF162" s="55"/>
      <c r="AG162" s="7"/>
    </row>
    <row r="163" spans="1:33" x14ac:dyDescent="0.2">
      <c r="A163" s="7">
        <v>1994</v>
      </c>
      <c r="B163" s="8"/>
      <c r="C163" s="8"/>
      <c r="D163" s="8"/>
      <c r="E163" s="8"/>
      <c r="F163" s="8"/>
      <c r="G163" s="8"/>
      <c r="H163" s="8"/>
      <c r="I163" s="8"/>
      <c r="J163" s="8"/>
      <c r="K163" s="8"/>
      <c r="L163" s="8"/>
      <c r="M163" s="8"/>
      <c r="N163" s="8">
        <f t="shared" si="183"/>
        <v>0</v>
      </c>
      <c r="Q163" s="7">
        <v>1994</v>
      </c>
      <c r="R163" s="40"/>
      <c r="S163" s="40"/>
      <c r="T163" s="40"/>
      <c r="U163" s="40"/>
      <c r="V163" s="40"/>
      <c r="W163" s="40"/>
      <c r="X163" s="40"/>
      <c r="Y163" s="40"/>
      <c r="Z163" s="40"/>
      <c r="AA163" s="40"/>
      <c r="AB163" s="40"/>
      <c r="AC163" s="40"/>
      <c r="AD163" s="41"/>
      <c r="AF163" s="55"/>
      <c r="AG163" s="7"/>
    </row>
    <row r="164" spans="1:33" x14ac:dyDescent="0.2">
      <c r="A164" s="7">
        <v>1995</v>
      </c>
      <c r="B164" s="8">
        <v>1194.5419999999999</v>
      </c>
      <c r="C164" s="8">
        <v>1119.202</v>
      </c>
      <c r="D164" s="8">
        <v>1286.3399999999999</v>
      </c>
      <c r="E164" s="8">
        <v>1070.297</v>
      </c>
      <c r="F164" s="8">
        <v>1053.69</v>
      </c>
      <c r="G164" s="8">
        <v>1620.3119999999999</v>
      </c>
      <c r="H164" s="8">
        <v>1636.9680000000001</v>
      </c>
      <c r="I164" s="8">
        <v>1916.826</v>
      </c>
      <c r="J164" s="8">
        <v>2673.8620000000001</v>
      </c>
      <c r="K164" s="8">
        <v>3596.1120000000001</v>
      </c>
      <c r="L164" s="8">
        <v>3712</v>
      </c>
      <c r="M164" s="8">
        <v>3622.7809999999999</v>
      </c>
      <c r="N164" s="8">
        <f t="shared" si="183"/>
        <v>24502.932000000001</v>
      </c>
      <c r="O164" s="22"/>
      <c r="Q164" s="7">
        <v>1995</v>
      </c>
      <c r="R164" s="40"/>
      <c r="S164" s="40"/>
      <c r="T164" s="40"/>
      <c r="U164" s="40"/>
      <c r="V164" s="40"/>
      <c r="W164" s="40"/>
      <c r="X164" s="40"/>
      <c r="Y164" s="40"/>
      <c r="Z164" s="40"/>
      <c r="AA164" s="40"/>
      <c r="AB164" s="40"/>
      <c r="AC164" s="40"/>
      <c r="AD164" s="41"/>
      <c r="AF164" s="55"/>
      <c r="AG164" s="7"/>
    </row>
    <row r="165" spans="1:33" x14ac:dyDescent="0.2">
      <c r="A165" s="7">
        <v>1996</v>
      </c>
      <c r="B165" s="8">
        <v>3181.3440000000001</v>
      </c>
      <c r="C165" s="8">
        <v>3803.0259999999998</v>
      </c>
      <c r="D165" s="8">
        <v>4409.8990000000003</v>
      </c>
      <c r="E165" s="8">
        <v>4070.2420000000002</v>
      </c>
      <c r="F165" s="8">
        <v>4680.2169999999996</v>
      </c>
      <c r="G165" s="8">
        <v>4731.5150000000003</v>
      </c>
      <c r="H165" s="8">
        <v>5024.6379999999999</v>
      </c>
      <c r="I165" s="8">
        <v>5262.1809999999996</v>
      </c>
      <c r="J165" s="8">
        <v>4640.8</v>
      </c>
      <c r="K165" s="8">
        <v>5767.49</v>
      </c>
      <c r="L165" s="8">
        <v>5467.92</v>
      </c>
      <c r="M165" s="8">
        <v>5997.8230000000003</v>
      </c>
      <c r="N165" s="8">
        <f t="shared" si="183"/>
        <v>57037.095000000001</v>
      </c>
      <c r="O165" s="22">
        <f t="shared" ref="O165:O179" si="184">+N165/N164-1</f>
        <v>1.3277661220298045</v>
      </c>
      <c r="Q165" s="7">
        <v>1996</v>
      </c>
      <c r="R165" s="40">
        <f t="shared" ref="R165:AD175" si="185">+B165/B164-1</f>
        <v>1.6632332726685211</v>
      </c>
      <c r="S165" s="40">
        <f t="shared" si="185"/>
        <v>2.3979799893138147</v>
      </c>
      <c r="T165" s="40">
        <f t="shared" si="185"/>
        <v>2.4282530279708325</v>
      </c>
      <c r="U165" s="40">
        <f t="shared" si="185"/>
        <v>2.8029089121991375</v>
      </c>
      <c r="V165" s="40">
        <f t="shared" si="185"/>
        <v>3.4417399804496576</v>
      </c>
      <c r="W165" s="40">
        <f t="shared" si="185"/>
        <v>1.9201258769915923</v>
      </c>
      <c r="X165" s="40">
        <f t="shared" si="185"/>
        <v>2.0694784504034285</v>
      </c>
      <c r="Y165" s="40">
        <f t="shared" si="185"/>
        <v>1.7452575246788178</v>
      </c>
      <c r="Z165" s="40">
        <f t="shared" si="185"/>
        <v>0.73561687177573121</v>
      </c>
      <c r="AA165" s="40">
        <f t="shared" si="185"/>
        <v>0.60381267324265764</v>
      </c>
      <c r="AB165" s="40">
        <f t="shared" si="185"/>
        <v>0.47303879310344832</v>
      </c>
      <c r="AC165" s="40">
        <f t="shared" si="185"/>
        <v>0.65558530863444431</v>
      </c>
      <c r="AD165" s="41">
        <f t="shared" si="185"/>
        <v>1.3277661220298045</v>
      </c>
      <c r="AF165" s="55"/>
      <c r="AG165" s="7"/>
    </row>
    <row r="166" spans="1:33" x14ac:dyDescent="0.2">
      <c r="A166" s="7">
        <v>1997</v>
      </c>
      <c r="B166" s="8">
        <v>5741.8040000000001</v>
      </c>
      <c r="C166" s="8">
        <v>5392.4830000000002</v>
      </c>
      <c r="D166" s="8">
        <v>5856.3019999999997</v>
      </c>
      <c r="E166" s="8">
        <v>5459.9449999999997</v>
      </c>
      <c r="F166" s="8">
        <v>6190.1769999999997</v>
      </c>
      <c r="G166" s="8">
        <v>6107.5050000000001</v>
      </c>
      <c r="H166" s="8">
        <v>5960.317</v>
      </c>
      <c r="I166" s="8">
        <v>6096.1270000000004</v>
      </c>
      <c r="J166" s="8">
        <v>5942.9759999999997</v>
      </c>
      <c r="K166" s="8">
        <v>6412.8270000000002</v>
      </c>
      <c r="L166" s="8">
        <v>6155.4449999999997</v>
      </c>
      <c r="M166" s="8">
        <v>6282.4319999999998</v>
      </c>
      <c r="N166" s="8">
        <f t="shared" si="183"/>
        <v>71598.34</v>
      </c>
      <c r="O166" s="22">
        <f t="shared" si="184"/>
        <v>0.2552942957561215</v>
      </c>
      <c r="Q166" s="7">
        <v>1997</v>
      </c>
      <c r="R166" s="40">
        <f t="shared" si="185"/>
        <v>0.80483594355090182</v>
      </c>
      <c r="S166" s="40">
        <f t="shared" si="185"/>
        <v>0.41794534142022699</v>
      </c>
      <c r="T166" s="40">
        <f t="shared" si="185"/>
        <v>0.327990051472834</v>
      </c>
      <c r="U166" s="40">
        <f t="shared" si="185"/>
        <v>0.34143006730312342</v>
      </c>
      <c r="V166" s="40">
        <f t="shared" si="185"/>
        <v>0.32262606627000423</v>
      </c>
      <c r="W166" s="40">
        <f t="shared" si="185"/>
        <v>0.29081383024253316</v>
      </c>
      <c r="X166" s="40">
        <f t="shared" si="185"/>
        <v>0.1862181912408416</v>
      </c>
      <c r="Y166" s="40">
        <f t="shared" si="185"/>
        <v>0.15847915531601831</v>
      </c>
      <c r="Z166" s="40">
        <f t="shared" si="185"/>
        <v>0.2805930012066884</v>
      </c>
      <c r="AA166" s="40">
        <f t="shared" si="185"/>
        <v>0.11189217493224968</v>
      </c>
      <c r="AB166" s="40">
        <f t="shared" si="185"/>
        <v>0.12573794056972298</v>
      </c>
      <c r="AC166" s="40">
        <f t="shared" si="185"/>
        <v>4.7452050518996591E-2</v>
      </c>
      <c r="AD166" s="41">
        <f t="shared" si="185"/>
        <v>0.2552942957561215</v>
      </c>
      <c r="AF166" s="55"/>
      <c r="AG166" s="7"/>
    </row>
    <row r="167" spans="1:33" x14ac:dyDescent="0.2">
      <c r="A167" s="7">
        <v>1998</v>
      </c>
      <c r="B167" s="8">
        <v>5926.6170000000002</v>
      </c>
      <c r="C167" s="8">
        <v>5697.942</v>
      </c>
      <c r="D167" s="8">
        <v>6499.3360000000002</v>
      </c>
      <c r="E167" s="8">
        <v>6423.4120000000003</v>
      </c>
      <c r="F167" s="8">
        <v>6657.3509999999997</v>
      </c>
      <c r="G167" s="8">
        <v>6449.1279999999997</v>
      </c>
      <c r="H167" s="8">
        <v>6799.3410000000003</v>
      </c>
      <c r="I167" s="8">
        <v>6879.4160000000002</v>
      </c>
      <c r="J167" s="8">
        <v>6702.22</v>
      </c>
      <c r="K167" s="8">
        <v>6748.5349999999999</v>
      </c>
      <c r="L167" s="8">
        <v>6327.0259999999998</v>
      </c>
      <c r="M167" s="8">
        <v>6726.83</v>
      </c>
      <c r="N167" s="8">
        <f t="shared" si="183"/>
        <v>77837.153999999995</v>
      </c>
      <c r="O167" s="22">
        <f t="shared" si="184"/>
        <v>8.713629394201039E-2</v>
      </c>
      <c r="Q167" s="7">
        <v>1998</v>
      </c>
      <c r="R167" s="40">
        <f t="shared" si="185"/>
        <v>3.2187270760200226E-2</v>
      </c>
      <c r="S167" s="40">
        <f t="shared" si="185"/>
        <v>5.6645333884223659E-2</v>
      </c>
      <c r="T167" s="40">
        <f t="shared" si="185"/>
        <v>0.10980205597320647</v>
      </c>
      <c r="U167" s="40">
        <f t="shared" si="185"/>
        <v>0.17646093504604909</v>
      </c>
      <c r="V167" s="40">
        <f t="shared" si="185"/>
        <v>7.5470216764399467E-2</v>
      </c>
      <c r="W167" s="40">
        <f t="shared" si="185"/>
        <v>5.5934952161316165E-2</v>
      </c>
      <c r="X167" s="40">
        <f t="shared" si="185"/>
        <v>0.1407683517504188</v>
      </c>
      <c r="Y167" s="40">
        <f t="shared" si="185"/>
        <v>0.12848961315930585</v>
      </c>
      <c r="Z167" s="40">
        <f t="shared" si="185"/>
        <v>0.12775484874917886</v>
      </c>
      <c r="AA167" s="40">
        <f t="shared" si="185"/>
        <v>5.2349455240255027E-2</v>
      </c>
      <c r="AB167" s="40">
        <f t="shared" si="185"/>
        <v>2.7874670312219463E-2</v>
      </c>
      <c r="AC167" s="40">
        <f t="shared" si="185"/>
        <v>7.0736619194604833E-2</v>
      </c>
      <c r="AD167" s="41">
        <f t="shared" si="185"/>
        <v>8.713629394201039E-2</v>
      </c>
      <c r="AF167" s="55"/>
      <c r="AG167" s="7"/>
    </row>
    <row r="168" spans="1:33" x14ac:dyDescent="0.2">
      <c r="A168" s="7">
        <v>1999</v>
      </c>
      <c r="B168" s="8">
        <v>6612.2340000000004</v>
      </c>
      <c r="C168" s="8">
        <v>5505.4709999999995</v>
      </c>
      <c r="D168" s="8">
        <v>5905.7759999999998</v>
      </c>
      <c r="E168" s="8">
        <v>6660.7690000000002</v>
      </c>
      <c r="F168" s="8">
        <v>7112.442</v>
      </c>
      <c r="G168" s="8">
        <v>6723.0619999999999</v>
      </c>
      <c r="H168" s="8">
        <v>6868.53</v>
      </c>
      <c r="I168" s="6">
        <v>7091.7209999999995</v>
      </c>
      <c r="J168" s="6">
        <v>7240.5879999999997</v>
      </c>
      <c r="K168" s="6">
        <v>7298.3509999999997</v>
      </c>
      <c r="L168" s="6">
        <v>7214.5730000000003</v>
      </c>
      <c r="M168" s="6">
        <v>7091.3779999999997</v>
      </c>
      <c r="N168" s="8">
        <f t="shared" si="183"/>
        <v>81324.89499999999</v>
      </c>
      <c r="O168" s="22">
        <f t="shared" si="184"/>
        <v>4.4808177339063393E-2</v>
      </c>
      <c r="Q168" s="7">
        <v>1999</v>
      </c>
      <c r="R168" s="40">
        <f t="shared" si="185"/>
        <v>0.11568437778246854</v>
      </c>
      <c r="S168" s="40">
        <f t="shared" si="185"/>
        <v>-3.3779038115867133E-2</v>
      </c>
      <c r="T168" s="40">
        <f t="shared" si="185"/>
        <v>-9.1326252404861141E-2</v>
      </c>
      <c r="U168" s="40">
        <f t="shared" si="185"/>
        <v>3.6951856739066313E-2</v>
      </c>
      <c r="V168" s="40">
        <f t="shared" si="185"/>
        <v>6.8359171688558984E-2</v>
      </c>
      <c r="W168" s="40">
        <f t="shared" si="185"/>
        <v>4.2476130106271714E-2</v>
      </c>
      <c r="X168" s="40">
        <f t="shared" si="185"/>
        <v>1.0175839099700879E-2</v>
      </c>
      <c r="Y168" s="40">
        <f t="shared" si="185"/>
        <v>3.0860904472123751E-2</v>
      </c>
      <c r="Z168" s="40">
        <f t="shared" si="185"/>
        <v>8.0326817084488411E-2</v>
      </c>
      <c r="AA168" s="40">
        <f t="shared" si="185"/>
        <v>8.1471904643007687E-2</v>
      </c>
      <c r="AB168" s="40">
        <f t="shared" si="185"/>
        <v>0.1402787028218313</v>
      </c>
      <c r="AC168" s="40">
        <f t="shared" si="185"/>
        <v>5.4193134061660597E-2</v>
      </c>
      <c r="AD168" s="41">
        <f t="shared" si="185"/>
        <v>4.4808177339063393E-2</v>
      </c>
      <c r="AF168" s="55"/>
      <c r="AG168" s="7"/>
    </row>
    <row r="169" spans="1:33" x14ac:dyDescent="0.2">
      <c r="A169" s="7">
        <v>2000</v>
      </c>
      <c r="B169" s="6">
        <v>7054.92</v>
      </c>
      <c r="C169" s="6">
        <v>6671.25</v>
      </c>
      <c r="D169" s="6">
        <v>7181.7619999999997</v>
      </c>
      <c r="E169" s="6">
        <v>6787.326</v>
      </c>
      <c r="F169" s="6">
        <v>6592.7510000000002</v>
      </c>
      <c r="G169" s="6">
        <v>6598.1039999999994</v>
      </c>
      <c r="H169" s="6">
        <v>7315.1350000000002</v>
      </c>
      <c r="I169" s="6">
        <v>7582.8490000000002</v>
      </c>
      <c r="J169" s="6">
        <v>6960.0320000000002</v>
      </c>
      <c r="K169" s="6">
        <v>7354.3220000000001</v>
      </c>
      <c r="L169" s="6">
        <v>7267.7669999999998</v>
      </c>
      <c r="M169" s="6">
        <v>7331.3940000000002</v>
      </c>
      <c r="N169" s="8">
        <f t="shared" si="183"/>
        <v>84697.611999999994</v>
      </c>
      <c r="O169" s="22">
        <f t="shared" si="184"/>
        <v>4.1472134701188379E-2</v>
      </c>
      <c r="Q169" s="7">
        <v>2000</v>
      </c>
      <c r="R169" s="40">
        <f t="shared" si="185"/>
        <v>6.6949536268680054E-2</v>
      </c>
      <c r="S169" s="40">
        <f t="shared" si="185"/>
        <v>0.21174918549203148</v>
      </c>
      <c r="T169" s="40">
        <f t="shared" si="185"/>
        <v>0.21605729712742239</v>
      </c>
      <c r="U169" s="40">
        <f t="shared" si="185"/>
        <v>1.9000358667294881E-2</v>
      </c>
      <c r="V169" s="40">
        <f t="shared" si="185"/>
        <v>-7.3067871766124726E-2</v>
      </c>
      <c r="W169" s="40">
        <f t="shared" si="185"/>
        <v>-1.8586471461961906E-2</v>
      </c>
      <c r="X169" s="40">
        <f t="shared" si="185"/>
        <v>6.502191880941055E-2</v>
      </c>
      <c r="Y169" s="40">
        <f t="shared" si="185"/>
        <v>6.9253711475677049E-2</v>
      </c>
      <c r="Z169" s="40">
        <f t="shared" si="185"/>
        <v>-3.8747681818106394E-2</v>
      </c>
      <c r="AA169" s="40">
        <f t="shared" si="185"/>
        <v>7.6689926258686203E-3</v>
      </c>
      <c r="AB169" s="40">
        <f t="shared" si="185"/>
        <v>7.3731321313124099E-3</v>
      </c>
      <c r="AC169" s="40">
        <f t="shared" si="185"/>
        <v>3.3846172069800895E-2</v>
      </c>
      <c r="AD169" s="41">
        <f t="shared" si="185"/>
        <v>4.1472134701188379E-2</v>
      </c>
      <c r="AF169" s="55"/>
      <c r="AG169" s="7"/>
    </row>
    <row r="170" spans="1:33" x14ac:dyDescent="0.2">
      <c r="A170" s="7">
        <v>2001</v>
      </c>
      <c r="B170" s="6">
        <v>5700.9039999999995</v>
      </c>
      <c r="C170" s="6">
        <v>6694.5379999999996</v>
      </c>
      <c r="D170" s="6">
        <v>7555.4119999999994</v>
      </c>
      <c r="E170" s="6">
        <v>7321.9709999999995</v>
      </c>
      <c r="F170" s="6">
        <v>7704.3270000000002</v>
      </c>
      <c r="G170" s="6">
        <v>6989.7240000000002</v>
      </c>
      <c r="H170" s="6">
        <v>7184.6270000000004</v>
      </c>
      <c r="I170" s="6">
        <v>7143.098</v>
      </c>
      <c r="J170" s="6">
        <v>6930.0219999999999</v>
      </c>
      <c r="K170" s="6">
        <v>7486.2979999999998</v>
      </c>
      <c r="L170" s="6">
        <v>8613.2620000000006</v>
      </c>
      <c r="M170" s="6">
        <v>8505.8619999999992</v>
      </c>
      <c r="N170" s="6">
        <f t="shared" si="183"/>
        <v>87830.044999999984</v>
      </c>
      <c r="O170" s="22">
        <f t="shared" si="184"/>
        <v>3.6983722752419457E-2</v>
      </c>
      <c r="Q170" s="7">
        <v>2001</v>
      </c>
      <c r="R170" s="40">
        <f t="shared" si="185"/>
        <v>-0.19192506789587982</v>
      </c>
      <c r="S170" s="40">
        <f t="shared" si="185"/>
        <v>3.490800074948508E-3</v>
      </c>
      <c r="T170" s="40">
        <f t="shared" si="185"/>
        <v>5.2027622190765843E-2</v>
      </c>
      <c r="U170" s="40">
        <f t="shared" si="185"/>
        <v>7.8771080098406943E-2</v>
      </c>
      <c r="V170" s="40">
        <f t="shared" si="185"/>
        <v>0.16860579142151733</v>
      </c>
      <c r="W170" s="40">
        <f t="shared" si="185"/>
        <v>5.935341425354923E-2</v>
      </c>
      <c r="X170" s="40">
        <f t="shared" si="185"/>
        <v>-1.7840819068957736E-2</v>
      </c>
      <c r="Y170" s="40">
        <f t="shared" si="185"/>
        <v>-5.7992846751926619E-2</v>
      </c>
      <c r="Z170" s="40">
        <f t="shared" si="185"/>
        <v>-4.3117617850033652E-3</v>
      </c>
      <c r="AA170" s="40">
        <f t="shared" si="185"/>
        <v>1.7945366003827345E-2</v>
      </c>
      <c r="AB170" s="40">
        <f t="shared" si="185"/>
        <v>0.18513182935006056</v>
      </c>
      <c r="AC170" s="42">
        <f t="shared" si="185"/>
        <v>0.16019709212190736</v>
      </c>
      <c r="AD170" s="43">
        <f t="shared" si="185"/>
        <v>3.6983722752419457E-2</v>
      </c>
      <c r="AF170" s="55"/>
      <c r="AG170" s="7"/>
    </row>
    <row r="171" spans="1:33" x14ac:dyDescent="0.2">
      <c r="A171" s="7">
        <v>2002</v>
      </c>
      <c r="B171" s="4">
        <v>7878.1589999999997</v>
      </c>
      <c r="C171" s="4">
        <v>8066.7929999999997</v>
      </c>
      <c r="D171" s="4">
        <v>9313.1679999999997</v>
      </c>
      <c r="E171" s="4">
        <v>9252</v>
      </c>
      <c r="F171" s="4">
        <v>10333.978999999999</v>
      </c>
      <c r="G171" s="4">
        <v>10306.499</v>
      </c>
      <c r="H171" s="4">
        <v>10676.796</v>
      </c>
      <c r="I171" s="4">
        <v>10990.281999999999</v>
      </c>
      <c r="J171" s="4">
        <v>10957.718999999999</v>
      </c>
      <c r="K171" s="4">
        <v>11176.864</v>
      </c>
      <c r="L171" s="4">
        <v>10848.21</v>
      </c>
      <c r="M171" s="4">
        <v>11223.844999999999</v>
      </c>
      <c r="N171" s="6">
        <f t="shared" si="183"/>
        <v>121024.31400000001</v>
      </c>
      <c r="O171" s="22">
        <f t="shared" si="184"/>
        <v>0.37793751557340127</v>
      </c>
      <c r="P171" s="14"/>
      <c r="Q171" s="7">
        <v>2002</v>
      </c>
      <c r="R171" s="40">
        <f t="shared" si="185"/>
        <v>0.38191399118455593</v>
      </c>
      <c r="S171" s="40">
        <f t="shared" si="185"/>
        <v>0.20498128474287558</v>
      </c>
      <c r="T171" s="40">
        <f t="shared" si="185"/>
        <v>0.23264859679392735</v>
      </c>
      <c r="U171" s="40">
        <f t="shared" si="185"/>
        <v>0.26359418795840628</v>
      </c>
      <c r="V171" s="40">
        <f t="shared" si="185"/>
        <v>0.34132144183391988</v>
      </c>
      <c r="W171" s="40">
        <f t="shared" si="185"/>
        <v>0.47452159770543156</v>
      </c>
      <c r="X171" s="40">
        <f t="shared" si="185"/>
        <v>0.48606128056473907</v>
      </c>
      <c r="Y171" s="40">
        <f t="shared" si="185"/>
        <v>0.53858759882616747</v>
      </c>
      <c r="Z171" s="40">
        <f t="shared" si="185"/>
        <v>0.58119541323245438</v>
      </c>
      <c r="AA171" s="40">
        <f t="shared" si="185"/>
        <v>0.49297610113837309</v>
      </c>
      <c r="AB171" s="40">
        <f t="shared" si="185"/>
        <v>0.2594775359207695</v>
      </c>
      <c r="AC171" s="42">
        <f t="shared" si="185"/>
        <v>0.31954233445122915</v>
      </c>
      <c r="AD171" s="43">
        <f t="shared" si="185"/>
        <v>0.37793751557340127</v>
      </c>
      <c r="AF171" s="55"/>
      <c r="AG171" s="7"/>
    </row>
    <row r="172" spans="1:33" x14ac:dyDescent="0.2">
      <c r="A172" s="7">
        <v>2003</v>
      </c>
      <c r="B172" s="4" t="e">
        <f>+Declaracion_Energías!#REF!</f>
        <v>#REF!</v>
      </c>
      <c r="C172" s="4" t="e">
        <f>+Declaracion_Energías!#REF!</f>
        <v>#REF!</v>
      </c>
      <c r="D172" s="4" t="e">
        <f>+Declaracion_Energías!#REF!</f>
        <v>#REF!</v>
      </c>
      <c r="E172" s="4" t="e">
        <f>+Declaracion_Energías!#REF!</f>
        <v>#REF!</v>
      </c>
      <c r="F172" s="4" t="e">
        <f>+Declaracion_Energías!#REF!</f>
        <v>#REF!</v>
      </c>
      <c r="G172" s="4" t="e">
        <f>+Declaracion_Energías!#REF!</f>
        <v>#REF!</v>
      </c>
      <c r="H172" s="4" t="e">
        <f>+Declaracion_Energías!#REF!</f>
        <v>#REF!</v>
      </c>
      <c r="I172" s="4" t="e">
        <f>+Declaracion_Energías!#REF!</f>
        <v>#REF!</v>
      </c>
      <c r="J172" s="4" t="e">
        <f>+Declaracion_Energías!#REF!</f>
        <v>#REF!</v>
      </c>
      <c r="K172" s="4" t="e">
        <f>+Declaracion_Energías!#REF!</f>
        <v>#REF!</v>
      </c>
      <c r="L172" s="4" t="e">
        <f>+Declaracion_Energías!#REF!</f>
        <v>#REF!</v>
      </c>
      <c r="M172" s="4" t="e">
        <f>+Declaracion_Energías!#REF!</f>
        <v>#REF!</v>
      </c>
      <c r="N172" s="6" t="e">
        <f t="shared" si="183"/>
        <v>#REF!</v>
      </c>
      <c r="O172" s="22" t="e">
        <f t="shared" si="184"/>
        <v>#REF!</v>
      </c>
      <c r="P172" s="14"/>
      <c r="Q172" s="7">
        <v>2003</v>
      </c>
      <c r="R172" s="40" t="e">
        <f t="shared" si="185"/>
        <v>#REF!</v>
      </c>
      <c r="S172" s="40" t="e">
        <f t="shared" si="185"/>
        <v>#REF!</v>
      </c>
      <c r="T172" s="40" t="e">
        <f t="shared" ref="T172:Z175" si="186">+D172/D171-1</f>
        <v>#REF!</v>
      </c>
      <c r="U172" s="40" t="e">
        <f t="shared" si="186"/>
        <v>#REF!</v>
      </c>
      <c r="V172" s="40" t="e">
        <f t="shared" si="186"/>
        <v>#REF!</v>
      </c>
      <c r="W172" s="40" t="e">
        <f t="shared" si="185"/>
        <v>#REF!</v>
      </c>
      <c r="X172" s="40" t="e">
        <f t="shared" si="185"/>
        <v>#REF!</v>
      </c>
      <c r="Y172" s="40" t="e">
        <f>+I172/I171-1</f>
        <v>#REF!</v>
      </c>
      <c r="Z172" s="40" t="e">
        <f>+J172/J171-1</f>
        <v>#REF!</v>
      </c>
      <c r="AA172" s="40" t="e">
        <f>+K172/K171-1</f>
        <v>#REF!</v>
      </c>
      <c r="AB172" s="40" t="e">
        <f>+L172/L171-1</f>
        <v>#REF!</v>
      </c>
      <c r="AC172" s="42" t="e">
        <f t="shared" si="185"/>
        <v>#REF!</v>
      </c>
      <c r="AD172" s="43" t="e">
        <f t="shared" si="185"/>
        <v>#REF!</v>
      </c>
      <c r="AF172" s="55"/>
      <c r="AG172" s="7"/>
    </row>
    <row r="173" spans="1:33" x14ac:dyDescent="0.2">
      <c r="A173" s="29">
        <v>2004</v>
      </c>
      <c r="B173" s="10" t="e">
        <f>+Declaracion_Energías!#REF!</f>
        <v>#REF!</v>
      </c>
      <c r="C173" s="10" t="e">
        <f>+Declaracion_Energías!#REF!</f>
        <v>#REF!</v>
      </c>
      <c r="D173" s="10" t="e">
        <f>+Declaracion_Energías!#REF!</f>
        <v>#REF!</v>
      </c>
      <c r="E173" s="10" t="e">
        <f>+Declaracion_Energías!#REF!</f>
        <v>#REF!</v>
      </c>
      <c r="F173" s="59" t="e">
        <f>+Declaracion_Energías!#REF!</f>
        <v>#REF!</v>
      </c>
      <c r="G173" s="59" t="e">
        <f>+Declaracion_Energías!#REF!</f>
        <v>#REF!</v>
      </c>
      <c r="H173" s="59" t="e">
        <f>+Declaracion_Energías!#REF!</f>
        <v>#REF!</v>
      </c>
      <c r="I173" s="59" t="e">
        <f>+Declaracion_Energías!#REF!</f>
        <v>#REF!</v>
      </c>
      <c r="J173" s="59" t="e">
        <f>+Declaracion_Energías!#REF!</f>
        <v>#REF!</v>
      </c>
      <c r="K173" s="59" t="e">
        <f>+Declaracion_Energías!#REF!</f>
        <v>#REF!</v>
      </c>
      <c r="L173" s="59" t="e">
        <f>+Declaracion_Energías!#REF!</f>
        <v>#REF!</v>
      </c>
      <c r="M173" s="59" t="e">
        <f>+Declaracion_Energías!#REF!</f>
        <v>#REF!</v>
      </c>
      <c r="N173" s="10" t="e">
        <f t="shared" si="183"/>
        <v>#REF!</v>
      </c>
      <c r="O173" s="22" t="e">
        <f t="shared" si="184"/>
        <v>#REF!</v>
      </c>
      <c r="P173" s="29"/>
      <c r="Q173" s="29">
        <v>2004</v>
      </c>
      <c r="R173" s="43" t="e">
        <f t="shared" ref="R173:S175" si="187">+B173/B172-1</f>
        <v>#REF!</v>
      </c>
      <c r="S173" s="43" t="e">
        <f t="shared" si="187"/>
        <v>#REF!</v>
      </c>
      <c r="T173" s="43" t="e">
        <f t="shared" si="186"/>
        <v>#REF!</v>
      </c>
      <c r="U173" s="43" t="e">
        <f t="shared" si="186"/>
        <v>#REF!</v>
      </c>
      <c r="V173" s="43" t="e">
        <f t="shared" si="186"/>
        <v>#REF!</v>
      </c>
      <c r="W173" s="43" t="e">
        <f t="shared" si="186"/>
        <v>#REF!</v>
      </c>
      <c r="X173" s="43" t="e">
        <f t="shared" si="186"/>
        <v>#REF!</v>
      </c>
      <c r="Y173" s="43" t="e">
        <f t="shared" si="186"/>
        <v>#REF!</v>
      </c>
      <c r="Z173" s="43" t="e">
        <f t="shared" si="186"/>
        <v>#REF!</v>
      </c>
      <c r="AA173" s="43" t="e">
        <f t="shared" ref="AA173:AB176" si="188">+K173/K172-1</f>
        <v>#REF!</v>
      </c>
      <c r="AB173" s="43" t="e">
        <f t="shared" si="188"/>
        <v>#REF!</v>
      </c>
      <c r="AC173" s="43" t="e">
        <f t="shared" si="185"/>
        <v>#REF!</v>
      </c>
      <c r="AD173" s="43" t="e">
        <f t="shared" si="185"/>
        <v>#REF!</v>
      </c>
      <c r="AF173" s="55"/>
      <c r="AG173" s="7"/>
    </row>
    <row r="174" spans="1:33" x14ac:dyDescent="0.2">
      <c r="A174" s="29">
        <v>2005</v>
      </c>
      <c r="B174" s="10" t="e">
        <f>+Declaracion_Energías!#REF!</f>
        <v>#REF!</v>
      </c>
      <c r="C174" s="10" t="e">
        <f>+Declaracion_Energías!#REF!</f>
        <v>#REF!</v>
      </c>
      <c r="D174" s="10" t="e">
        <f>+Declaracion_Energías!#REF!</f>
        <v>#REF!</v>
      </c>
      <c r="E174" s="10" t="e">
        <f>+Declaracion_Energías!#REF!</f>
        <v>#REF!</v>
      </c>
      <c r="F174" s="59" t="e">
        <f>+Declaracion_Energías!#REF!</f>
        <v>#REF!</v>
      </c>
      <c r="G174" s="59" t="e">
        <f>+Declaracion_Energías!#REF!</f>
        <v>#REF!</v>
      </c>
      <c r="H174" s="59" t="e">
        <f>+Declaracion_Energías!#REF!</f>
        <v>#REF!</v>
      </c>
      <c r="I174" s="59" t="e">
        <f>+Declaracion_Energías!#REF!</f>
        <v>#REF!</v>
      </c>
      <c r="J174" s="59" t="e">
        <f>+Declaracion_Energías!#REF!</f>
        <v>#REF!</v>
      </c>
      <c r="K174" s="59" t="e">
        <f>+Declaracion_Energías!#REF!</f>
        <v>#REF!</v>
      </c>
      <c r="L174" s="59" t="e">
        <f>+Declaracion_Energías!#REF!</f>
        <v>#REF!</v>
      </c>
      <c r="M174" s="59" t="e">
        <f>+Declaracion_Energías!#REF!</f>
        <v>#REF!</v>
      </c>
      <c r="N174" s="10" t="e">
        <f t="shared" ref="N174:N180" si="189">SUM(B174:M174)</f>
        <v>#REF!</v>
      </c>
      <c r="O174" s="22" t="e">
        <f t="shared" si="184"/>
        <v>#REF!</v>
      </c>
      <c r="P174" s="29"/>
      <c r="Q174" s="29">
        <v>2005</v>
      </c>
      <c r="R174" s="43" t="e">
        <f t="shared" si="187"/>
        <v>#REF!</v>
      </c>
      <c r="S174" s="43" t="e">
        <f t="shared" si="187"/>
        <v>#REF!</v>
      </c>
      <c r="T174" s="43" t="e">
        <f t="shared" ref="T174:X176" si="190">+D174/D173-1</f>
        <v>#REF!</v>
      </c>
      <c r="U174" s="43" t="e">
        <f t="shared" si="190"/>
        <v>#REF!</v>
      </c>
      <c r="V174" s="43" t="e">
        <f t="shared" si="190"/>
        <v>#REF!</v>
      </c>
      <c r="W174" s="43" t="e">
        <f t="shared" si="190"/>
        <v>#REF!</v>
      </c>
      <c r="X174" s="43" t="e">
        <f t="shared" si="190"/>
        <v>#REF!</v>
      </c>
      <c r="Y174" s="43" t="e">
        <f t="shared" si="186"/>
        <v>#REF!</v>
      </c>
      <c r="Z174" s="43" t="e">
        <f t="shared" si="186"/>
        <v>#REF!</v>
      </c>
      <c r="AA174" s="43" t="e">
        <f t="shared" si="188"/>
        <v>#REF!</v>
      </c>
      <c r="AB174" s="43" t="e">
        <f t="shared" si="188"/>
        <v>#REF!</v>
      </c>
      <c r="AC174" s="43" t="e">
        <f t="shared" si="185"/>
        <v>#REF!</v>
      </c>
      <c r="AD174" s="43" t="e">
        <f t="shared" si="185"/>
        <v>#REF!</v>
      </c>
      <c r="AF174" s="55"/>
      <c r="AG174" s="7"/>
    </row>
    <row r="175" spans="1:33" x14ac:dyDescent="0.2">
      <c r="A175" s="29">
        <v>2006</v>
      </c>
      <c r="B175" s="10" t="e">
        <f>+Declaracion_Energías!#REF!</f>
        <v>#REF!</v>
      </c>
      <c r="C175" s="10" t="e">
        <f>+Declaracion_Energías!#REF!</f>
        <v>#REF!</v>
      </c>
      <c r="D175" s="10" t="e">
        <f>+Declaracion_Energías!#REF!</f>
        <v>#REF!</v>
      </c>
      <c r="E175" s="10" t="e">
        <f>+Declaracion_Energías!#REF!</f>
        <v>#REF!</v>
      </c>
      <c r="F175" s="59" t="e">
        <f>+Declaracion_Energías!#REF!</f>
        <v>#REF!</v>
      </c>
      <c r="G175" s="59" t="e">
        <f>+Declaracion_Energías!#REF!</f>
        <v>#REF!</v>
      </c>
      <c r="H175" s="59" t="e">
        <f>+Declaracion_Energías!#REF!</f>
        <v>#REF!</v>
      </c>
      <c r="I175" s="59" t="e">
        <f>+Declaracion_Energías!#REF!</f>
        <v>#REF!</v>
      </c>
      <c r="J175" s="59" t="e">
        <f>+Declaracion_Energías!#REF!</f>
        <v>#REF!</v>
      </c>
      <c r="K175" s="59" t="e">
        <f>+Declaracion_Energías!#REF!</f>
        <v>#REF!</v>
      </c>
      <c r="L175" s="59" t="e">
        <f>+Declaracion_Energías!#REF!</f>
        <v>#REF!</v>
      </c>
      <c r="M175" s="59" t="e">
        <f>+Declaracion_Energías!#REF!</f>
        <v>#REF!</v>
      </c>
      <c r="N175" s="10" t="e">
        <f t="shared" si="189"/>
        <v>#REF!</v>
      </c>
      <c r="O175" s="22" t="e">
        <f t="shared" si="184"/>
        <v>#REF!</v>
      </c>
      <c r="P175" s="29"/>
      <c r="Q175" s="29">
        <v>2006</v>
      </c>
      <c r="R175" s="43" t="e">
        <f t="shared" si="187"/>
        <v>#REF!</v>
      </c>
      <c r="S175" s="43" t="e">
        <f t="shared" si="187"/>
        <v>#REF!</v>
      </c>
      <c r="T175" s="43" t="e">
        <f t="shared" si="190"/>
        <v>#REF!</v>
      </c>
      <c r="U175" s="43" t="e">
        <f t="shared" si="190"/>
        <v>#REF!</v>
      </c>
      <c r="V175" s="43" t="e">
        <f t="shared" si="190"/>
        <v>#REF!</v>
      </c>
      <c r="W175" s="43" t="e">
        <f t="shared" si="190"/>
        <v>#REF!</v>
      </c>
      <c r="X175" s="43" t="e">
        <f t="shared" si="190"/>
        <v>#REF!</v>
      </c>
      <c r="Y175" s="43" t="e">
        <f t="shared" si="186"/>
        <v>#REF!</v>
      </c>
      <c r="Z175" s="43" t="e">
        <f t="shared" si="186"/>
        <v>#REF!</v>
      </c>
      <c r="AA175" s="43" t="e">
        <f t="shared" si="188"/>
        <v>#REF!</v>
      </c>
      <c r="AB175" s="43" t="e">
        <f t="shared" si="188"/>
        <v>#REF!</v>
      </c>
      <c r="AC175" s="43" t="e">
        <f t="shared" si="185"/>
        <v>#REF!</v>
      </c>
      <c r="AD175" s="43" t="e">
        <f t="shared" si="185"/>
        <v>#REF!</v>
      </c>
      <c r="AF175" s="55"/>
      <c r="AG175" s="7"/>
    </row>
    <row r="176" spans="1:33" x14ac:dyDescent="0.2">
      <c r="A176" s="29">
        <v>2007</v>
      </c>
      <c r="B176" s="10" t="e">
        <f>+Declaracion_Energías!#REF!</f>
        <v>#REF!</v>
      </c>
      <c r="C176" s="10" t="e">
        <f>+Declaracion_Energías!#REF!</f>
        <v>#REF!</v>
      </c>
      <c r="D176" s="10" t="e">
        <f>+Declaracion_Energías!#REF!</f>
        <v>#REF!</v>
      </c>
      <c r="E176" s="10" t="e">
        <f>+Declaracion_Energías!#REF!</f>
        <v>#REF!</v>
      </c>
      <c r="F176" s="59" t="e">
        <f>+Declaracion_Energías!#REF!</f>
        <v>#REF!</v>
      </c>
      <c r="G176" s="59" t="e">
        <f>+Declaracion_Energías!#REF!</f>
        <v>#REF!</v>
      </c>
      <c r="H176" s="59" t="e">
        <f>+Declaracion_Energías!#REF!</f>
        <v>#REF!</v>
      </c>
      <c r="I176" s="59" t="e">
        <f>+Declaracion_Energías!#REF!</f>
        <v>#REF!</v>
      </c>
      <c r="J176" s="59" t="e">
        <f>+Declaracion_Energías!#REF!</f>
        <v>#REF!</v>
      </c>
      <c r="K176" s="59" t="e">
        <f>+Declaracion_Energías!#REF!</f>
        <v>#REF!</v>
      </c>
      <c r="L176" s="59" t="e">
        <f>+Declaracion_Energías!#REF!</f>
        <v>#REF!</v>
      </c>
      <c r="M176" s="59" t="e">
        <f>+Declaracion_Energías!#REF!</f>
        <v>#REF!</v>
      </c>
      <c r="N176" s="10" t="e">
        <f t="shared" si="189"/>
        <v>#REF!</v>
      </c>
      <c r="O176" s="22" t="e">
        <f t="shared" si="184"/>
        <v>#REF!</v>
      </c>
      <c r="P176" s="29"/>
      <c r="Q176" s="29">
        <v>2007</v>
      </c>
      <c r="R176" s="43" t="e">
        <f t="shared" ref="R176:S179" si="191">+B176/B175-1</f>
        <v>#REF!</v>
      </c>
      <c r="S176" s="43" t="e">
        <f t="shared" si="191"/>
        <v>#REF!</v>
      </c>
      <c r="T176" s="43" t="e">
        <f t="shared" si="190"/>
        <v>#REF!</v>
      </c>
      <c r="U176" s="43" t="e">
        <f t="shared" si="190"/>
        <v>#REF!</v>
      </c>
      <c r="V176" s="43" t="e">
        <f t="shared" si="190"/>
        <v>#REF!</v>
      </c>
      <c r="W176" s="43" t="e">
        <f t="shared" si="190"/>
        <v>#REF!</v>
      </c>
      <c r="X176" s="43" t="e">
        <f t="shared" si="190"/>
        <v>#REF!</v>
      </c>
      <c r="Y176" s="43" t="e">
        <f t="shared" ref="Y176:Z179" si="192">+I176/I175-1</f>
        <v>#REF!</v>
      </c>
      <c r="Z176" s="43" t="e">
        <f t="shared" si="192"/>
        <v>#REF!</v>
      </c>
      <c r="AA176" s="43" t="e">
        <f t="shared" si="188"/>
        <v>#REF!</v>
      </c>
      <c r="AB176" s="43" t="e">
        <f t="shared" si="188"/>
        <v>#REF!</v>
      </c>
      <c r="AC176" s="43" t="e">
        <f t="shared" ref="AC176:AD179" si="193">+M176/M175-1</f>
        <v>#REF!</v>
      </c>
      <c r="AD176" s="43" t="e">
        <f t="shared" si="193"/>
        <v>#REF!</v>
      </c>
      <c r="AF176" s="55"/>
      <c r="AG176" s="7"/>
    </row>
    <row r="177" spans="1:33" x14ac:dyDescent="0.2">
      <c r="A177" s="29">
        <v>2008</v>
      </c>
      <c r="B177" s="10" t="e">
        <f>+Declaracion_Energías!#REF!</f>
        <v>#REF!</v>
      </c>
      <c r="C177" s="10" t="e">
        <f>+Declaracion_Energías!#REF!</f>
        <v>#REF!</v>
      </c>
      <c r="D177" s="10" t="e">
        <f>+Declaracion_Energías!#REF!</f>
        <v>#REF!</v>
      </c>
      <c r="E177" s="10" t="e">
        <f>+Declaracion_Energías!#REF!</f>
        <v>#REF!</v>
      </c>
      <c r="F177" s="59" t="e">
        <f>+Declaracion_Energías!#REF!</f>
        <v>#REF!</v>
      </c>
      <c r="G177" s="59" t="e">
        <f>+Declaracion_Energías!#REF!</f>
        <v>#REF!</v>
      </c>
      <c r="H177" s="59" t="e">
        <f>+Declaracion_Energías!#REF!</f>
        <v>#REF!</v>
      </c>
      <c r="I177" s="59" t="e">
        <f>+Declaracion_Energías!#REF!</f>
        <v>#REF!</v>
      </c>
      <c r="J177" s="59" t="e">
        <f>+Declaracion_Energías!#REF!</f>
        <v>#REF!</v>
      </c>
      <c r="K177" s="59" t="e">
        <f>+Declaracion_Energías!#REF!</f>
        <v>#REF!</v>
      </c>
      <c r="L177" s="59" t="e">
        <f>+Declaracion_Energías!#REF!</f>
        <v>#REF!</v>
      </c>
      <c r="M177" s="59" t="e">
        <f>+Declaracion_Energías!#REF!</f>
        <v>#REF!</v>
      </c>
      <c r="N177" s="10" t="e">
        <f t="shared" si="189"/>
        <v>#REF!</v>
      </c>
      <c r="O177" s="22" t="e">
        <f t="shared" si="184"/>
        <v>#REF!</v>
      </c>
      <c r="P177" s="29"/>
      <c r="Q177" s="29">
        <v>2008</v>
      </c>
      <c r="R177" s="43" t="e">
        <f t="shared" si="191"/>
        <v>#REF!</v>
      </c>
      <c r="S177" s="43" t="e">
        <f t="shared" si="191"/>
        <v>#REF!</v>
      </c>
      <c r="T177" s="43" t="e">
        <f t="shared" ref="T177:X179" si="194">+D177/D176-1</f>
        <v>#REF!</v>
      </c>
      <c r="U177" s="43" t="e">
        <f t="shared" si="194"/>
        <v>#REF!</v>
      </c>
      <c r="V177" s="43" t="e">
        <f t="shared" si="194"/>
        <v>#REF!</v>
      </c>
      <c r="W177" s="43" t="e">
        <f t="shared" si="194"/>
        <v>#REF!</v>
      </c>
      <c r="X177" s="43" t="e">
        <f t="shared" si="194"/>
        <v>#REF!</v>
      </c>
      <c r="Y177" s="43" t="e">
        <f t="shared" si="192"/>
        <v>#REF!</v>
      </c>
      <c r="Z177" s="43" t="e">
        <f t="shared" si="192"/>
        <v>#REF!</v>
      </c>
      <c r="AA177" s="43" t="e">
        <f t="shared" ref="AA177:AB179" si="195">+K177/K176-1</f>
        <v>#REF!</v>
      </c>
      <c r="AB177" s="43" t="e">
        <f t="shared" si="195"/>
        <v>#REF!</v>
      </c>
      <c r="AC177" s="43" t="e">
        <f t="shared" si="193"/>
        <v>#REF!</v>
      </c>
      <c r="AD177" s="43" t="e">
        <f t="shared" si="193"/>
        <v>#REF!</v>
      </c>
      <c r="AF177" s="55"/>
      <c r="AG177" s="7"/>
    </row>
    <row r="178" spans="1:33" x14ac:dyDescent="0.2">
      <c r="A178" s="29">
        <v>2009</v>
      </c>
      <c r="B178" s="10" t="e">
        <f>+Declaracion_Energías!#REF!</f>
        <v>#REF!</v>
      </c>
      <c r="C178" s="10" t="e">
        <f>+Declaracion_Energías!#REF!</f>
        <v>#REF!</v>
      </c>
      <c r="D178" s="10" t="e">
        <f>+Declaracion_Energías!#REF!</f>
        <v>#REF!</v>
      </c>
      <c r="E178" s="10" t="e">
        <f>+Declaracion_Energías!#REF!</f>
        <v>#REF!</v>
      </c>
      <c r="F178" s="59" t="e">
        <f>+Declaracion_Energías!#REF!</f>
        <v>#REF!</v>
      </c>
      <c r="G178" s="59" t="e">
        <f>+Declaracion_Energías!#REF!</f>
        <v>#REF!</v>
      </c>
      <c r="H178" s="59" t="e">
        <f>+Declaracion_Energías!#REF!</f>
        <v>#REF!</v>
      </c>
      <c r="I178" s="59" t="e">
        <f>+Declaracion_Energías!#REF!</f>
        <v>#REF!</v>
      </c>
      <c r="J178" s="59" t="e">
        <f>+Declaracion_Energías!#REF!</f>
        <v>#REF!</v>
      </c>
      <c r="K178" s="59" t="e">
        <f>+Declaracion_Energías!#REF!</f>
        <v>#REF!</v>
      </c>
      <c r="L178" s="59" t="e">
        <f>+Declaracion_Energías!#REF!</f>
        <v>#REF!</v>
      </c>
      <c r="M178" s="59" t="e">
        <f>+Declaracion_Energías!#REF!</f>
        <v>#REF!</v>
      </c>
      <c r="N178" s="10" t="e">
        <f t="shared" si="189"/>
        <v>#REF!</v>
      </c>
      <c r="O178" s="22" t="e">
        <f t="shared" si="184"/>
        <v>#REF!</v>
      </c>
      <c r="P178" s="29"/>
      <c r="Q178" s="29">
        <v>2009</v>
      </c>
      <c r="R178" s="43" t="e">
        <f t="shared" si="191"/>
        <v>#REF!</v>
      </c>
      <c r="S178" s="43" t="e">
        <f t="shared" si="191"/>
        <v>#REF!</v>
      </c>
      <c r="T178" s="43" t="e">
        <f t="shared" si="194"/>
        <v>#REF!</v>
      </c>
      <c r="U178" s="43" t="e">
        <f t="shared" si="194"/>
        <v>#REF!</v>
      </c>
      <c r="V178" s="43" t="e">
        <f t="shared" si="194"/>
        <v>#REF!</v>
      </c>
      <c r="W178" s="43" t="e">
        <f t="shared" si="194"/>
        <v>#REF!</v>
      </c>
      <c r="X178" s="43" t="e">
        <f t="shared" si="194"/>
        <v>#REF!</v>
      </c>
      <c r="Y178" s="43" t="e">
        <f t="shared" si="192"/>
        <v>#REF!</v>
      </c>
      <c r="Z178" s="43" t="e">
        <f t="shared" si="192"/>
        <v>#REF!</v>
      </c>
      <c r="AA178" s="43" t="e">
        <f t="shared" si="195"/>
        <v>#REF!</v>
      </c>
      <c r="AB178" s="43" t="e">
        <f t="shared" si="195"/>
        <v>#REF!</v>
      </c>
      <c r="AC178" s="43" t="e">
        <f t="shared" si="193"/>
        <v>#REF!</v>
      </c>
      <c r="AD178" s="43" t="e">
        <f t="shared" si="193"/>
        <v>#REF!</v>
      </c>
      <c r="AF178" s="55"/>
      <c r="AG178" s="7"/>
    </row>
    <row r="179" spans="1:33" x14ac:dyDescent="0.2">
      <c r="A179" s="7">
        <v>2010</v>
      </c>
      <c r="B179" s="59" t="e">
        <f>+Declaracion_Energías!#REF!</f>
        <v>#REF!</v>
      </c>
      <c r="C179" s="59" t="e">
        <f>+Declaracion_Energías!#REF!</f>
        <v>#REF!</v>
      </c>
      <c r="D179" s="59" t="e">
        <f>+Declaracion_Energías!#REF!</f>
        <v>#REF!</v>
      </c>
      <c r="E179" s="59" t="e">
        <f>+Declaracion_Energías!#REF!</f>
        <v>#REF!</v>
      </c>
      <c r="F179" s="59" t="e">
        <f>+Declaracion_Energías!#REF!</f>
        <v>#REF!</v>
      </c>
      <c r="G179" s="59" t="e">
        <f>+Declaracion_Energías!#REF!</f>
        <v>#REF!</v>
      </c>
      <c r="H179" s="59" t="e">
        <f>+Declaracion_Energías!#REF!</f>
        <v>#REF!</v>
      </c>
      <c r="I179" s="59" t="e">
        <f>+Declaracion_Energías!#REF!</f>
        <v>#REF!</v>
      </c>
      <c r="J179" s="59" t="e">
        <f>+Declaracion_Energías!#REF!</f>
        <v>#REF!</v>
      </c>
      <c r="K179" s="59" t="e">
        <f>+Declaracion_Energías!#REF!</f>
        <v>#REF!</v>
      </c>
      <c r="L179" s="59" t="e">
        <f>+Declaracion_Energías!#REF!</f>
        <v>#REF!</v>
      </c>
      <c r="M179" s="59" t="e">
        <f>+Declaracion_Energías!#REF!</f>
        <v>#REF!</v>
      </c>
      <c r="N179" s="10" t="e">
        <f t="shared" si="189"/>
        <v>#REF!</v>
      </c>
      <c r="O179" s="22" t="e">
        <f t="shared" si="184"/>
        <v>#REF!</v>
      </c>
      <c r="P179" s="29"/>
      <c r="Q179" s="29">
        <v>2010</v>
      </c>
      <c r="R179" s="43" t="e">
        <f t="shared" si="191"/>
        <v>#REF!</v>
      </c>
      <c r="S179" s="43" t="e">
        <f t="shared" si="191"/>
        <v>#REF!</v>
      </c>
      <c r="T179" s="43" t="e">
        <f t="shared" si="194"/>
        <v>#REF!</v>
      </c>
      <c r="U179" s="43" t="e">
        <f t="shared" si="194"/>
        <v>#REF!</v>
      </c>
      <c r="V179" s="43" t="e">
        <f t="shared" si="194"/>
        <v>#REF!</v>
      </c>
      <c r="W179" s="43" t="e">
        <f t="shared" si="194"/>
        <v>#REF!</v>
      </c>
      <c r="X179" s="43" t="e">
        <f t="shared" si="194"/>
        <v>#REF!</v>
      </c>
      <c r="Y179" s="43" t="e">
        <f t="shared" si="192"/>
        <v>#REF!</v>
      </c>
      <c r="Z179" s="43" t="e">
        <f t="shared" si="192"/>
        <v>#REF!</v>
      </c>
      <c r="AA179" s="43" t="e">
        <f t="shared" si="195"/>
        <v>#REF!</v>
      </c>
      <c r="AB179" s="43" t="e">
        <f t="shared" si="195"/>
        <v>#REF!</v>
      </c>
      <c r="AC179" s="43" t="e">
        <f t="shared" si="193"/>
        <v>#REF!</v>
      </c>
      <c r="AD179" s="43" t="e">
        <f t="shared" si="193"/>
        <v>#REF!</v>
      </c>
      <c r="AF179" s="55"/>
      <c r="AG179" s="7"/>
    </row>
    <row r="180" spans="1:33" ht="15" x14ac:dyDescent="0.25">
      <c r="A180" s="32">
        <v>2011</v>
      </c>
      <c r="B180" s="33"/>
      <c r="C180" s="33"/>
      <c r="D180" s="33"/>
      <c r="E180" s="33"/>
      <c r="F180" s="33"/>
      <c r="G180" s="33"/>
      <c r="H180" s="33"/>
      <c r="I180" s="33"/>
      <c r="J180" s="33"/>
      <c r="K180" s="33"/>
      <c r="L180" s="33"/>
      <c r="M180" s="33"/>
      <c r="N180" s="33">
        <f t="shared" si="189"/>
        <v>0</v>
      </c>
      <c r="O180" s="79"/>
      <c r="P180" s="7"/>
      <c r="Q180" s="32"/>
      <c r="R180" s="44"/>
      <c r="S180" s="44"/>
      <c r="T180" s="44"/>
      <c r="U180" s="44"/>
      <c r="V180" s="44"/>
      <c r="W180" s="44"/>
      <c r="X180" s="44"/>
      <c r="Y180" s="44"/>
      <c r="Z180" s="44"/>
      <c r="AA180" s="44"/>
      <c r="AB180" s="44"/>
      <c r="AC180" s="44"/>
      <c r="AD180" s="44"/>
      <c r="AF180" s="55"/>
      <c r="AG180" s="7"/>
    </row>
    <row r="181" spans="1:33" x14ac:dyDescent="0.2">
      <c r="B181" s="38"/>
      <c r="C181" s="39"/>
      <c r="D181" s="39"/>
      <c r="E181" s="13"/>
      <c r="F181" s="13"/>
      <c r="G181" s="13"/>
      <c r="H181" s="13"/>
      <c r="I181" s="13"/>
      <c r="J181" s="13"/>
      <c r="K181" s="13"/>
      <c r="L181" s="13"/>
      <c r="M181" s="13"/>
      <c r="N181" s="8"/>
      <c r="Q181" s="7"/>
      <c r="R181" s="39"/>
      <c r="S181" s="39"/>
      <c r="T181" s="39"/>
      <c r="U181" s="53"/>
      <c r="V181" s="53"/>
      <c r="W181" s="53"/>
      <c r="X181" s="53"/>
      <c r="Y181" s="53"/>
      <c r="Z181" s="53"/>
      <c r="AA181" s="53"/>
      <c r="AB181" s="53"/>
      <c r="AC181" s="53"/>
      <c r="AD181" s="52"/>
      <c r="AF181" s="55"/>
      <c r="AG181" s="7"/>
    </row>
    <row r="182" spans="1:33" ht="18.75" x14ac:dyDescent="0.3">
      <c r="A182" s="35" t="s">
        <v>41</v>
      </c>
      <c r="B182" s="13"/>
      <c r="C182" s="13"/>
      <c r="D182" s="13"/>
      <c r="E182" s="13"/>
      <c r="F182" s="13"/>
      <c r="G182" s="13"/>
      <c r="H182" s="13"/>
      <c r="I182" s="13"/>
      <c r="J182" s="13"/>
      <c r="K182" s="13"/>
      <c r="L182" s="13"/>
      <c r="M182" s="13"/>
      <c r="N182" s="8"/>
      <c r="O182" s="2" t="s">
        <v>25</v>
      </c>
      <c r="Q182" s="7"/>
      <c r="R182" s="39"/>
      <c r="S182" s="39"/>
      <c r="T182" s="39"/>
      <c r="U182" s="53"/>
      <c r="V182" s="53"/>
      <c r="W182" s="53"/>
      <c r="X182" s="53"/>
      <c r="Y182" s="53"/>
      <c r="Z182" s="53"/>
      <c r="AA182" s="53"/>
      <c r="AB182" s="53"/>
      <c r="AC182" s="53"/>
      <c r="AD182" s="52"/>
      <c r="AF182" s="55"/>
      <c r="AG182" s="7"/>
    </row>
    <row r="183" spans="1:33" x14ac:dyDescent="0.2">
      <c r="A183" s="23"/>
      <c r="B183" s="23" t="s">
        <v>5</v>
      </c>
      <c r="C183" s="23" t="s">
        <v>6</v>
      </c>
      <c r="D183" s="23" t="s">
        <v>7</v>
      </c>
      <c r="E183" s="23" t="s">
        <v>8</v>
      </c>
      <c r="F183" s="23" t="s">
        <v>9</v>
      </c>
      <c r="G183" s="23" t="s">
        <v>10</v>
      </c>
      <c r="H183" s="23" t="s">
        <v>11</v>
      </c>
      <c r="I183" s="23" t="s">
        <v>12</v>
      </c>
      <c r="J183" s="23" t="s">
        <v>13</v>
      </c>
      <c r="K183" s="24" t="s">
        <v>14</v>
      </c>
      <c r="L183" s="24" t="s">
        <v>15</v>
      </c>
      <c r="M183" s="24" t="s">
        <v>16</v>
      </c>
      <c r="N183" s="24" t="s">
        <v>17</v>
      </c>
      <c r="O183" s="24" t="s">
        <v>38</v>
      </c>
      <c r="Q183" s="7"/>
      <c r="R183" s="39"/>
      <c r="S183" s="39"/>
      <c r="T183" s="39"/>
      <c r="U183" s="53"/>
      <c r="V183" s="53"/>
      <c r="W183" s="53"/>
      <c r="X183" s="53"/>
      <c r="Y183" s="53"/>
      <c r="Z183" s="53"/>
      <c r="AA183" s="53"/>
      <c r="AB183" s="53"/>
      <c r="AC183" s="53"/>
      <c r="AD183" s="52"/>
      <c r="AF183" s="55"/>
      <c r="AG183" s="7"/>
    </row>
    <row r="184" spans="1:33" hidden="1" x14ac:dyDescent="0.2">
      <c r="A184" s="7">
        <v>1992</v>
      </c>
      <c r="B184" s="13"/>
      <c r="C184" s="13"/>
      <c r="D184" s="13"/>
      <c r="E184" s="13"/>
      <c r="F184" s="13"/>
      <c r="G184" s="13"/>
      <c r="H184" s="13"/>
      <c r="I184" s="13"/>
      <c r="J184" s="13"/>
      <c r="K184" s="13"/>
      <c r="L184" s="13"/>
      <c r="M184" s="13"/>
      <c r="N184" s="8">
        <f>SUM(B184:M184)</f>
        <v>0</v>
      </c>
      <c r="O184" s="2"/>
      <c r="Q184" s="7"/>
      <c r="R184" s="39"/>
      <c r="S184" s="39"/>
      <c r="T184" s="39"/>
      <c r="U184" s="53"/>
      <c r="V184" s="53"/>
      <c r="W184" s="53"/>
      <c r="X184" s="53"/>
      <c r="Y184" s="53"/>
      <c r="Z184" s="53"/>
      <c r="AA184" s="53"/>
      <c r="AB184" s="53"/>
      <c r="AC184" s="53"/>
      <c r="AD184" s="52"/>
      <c r="AF184" s="55"/>
      <c r="AG184" s="7"/>
    </row>
    <row r="185" spans="1:33" hidden="1" x14ac:dyDescent="0.2">
      <c r="A185" s="7">
        <v>1993</v>
      </c>
      <c r="B185" s="13"/>
      <c r="C185" s="13"/>
      <c r="D185" s="13"/>
      <c r="E185" s="13"/>
      <c r="F185" s="13"/>
      <c r="G185" s="13"/>
      <c r="H185" s="13"/>
      <c r="I185" s="13"/>
      <c r="J185" s="13"/>
      <c r="K185" s="13"/>
      <c r="L185" s="13"/>
      <c r="M185" s="13"/>
      <c r="N185" s="8">
        <f>SUM(B185:M185)</f>
        <v>0</v>
      </c>
      <c r="O185" s="22"/>
      <c r="Q185" s="7"/>
      <c r="R185" s="39"/>
      <c r="S185" s="39"/>
      <c r="T185" s="39"/>
      <c r="U185" s="53"/>
      <c r="V185" s="53"/>
      <c r="W185" s="53"/>
      <c r="X185" s="53"/>
      <c r="Y185" s="53"/>
      <c r="Z185" s="53"/>
      <c r="AA185" s="53"/>
      <c r="AB185" s="53"/>
      <c r="AC185" s="53"/>
      <c r="AD185" s="52"/>
      <c r="AF185" s="55"/>
      <c r="AG185" s="7"/>
    </row>
    <row r="186" spans="1:33" hidden="1" x14ac:dyDescent="0.2">
      <c r="A186" s="7">
        <v>1994</v>
      </c>
      <c r="B186" s="13"/>
      <c r="C186" s="13"/>
      <c r="D186" s="13"/>
      <c r="E186" s="13"/>
      <c r="F186" s="13"/>
      <c r="G186" s="13"/>
      <c r="H186" s="13"/>
      <c r="I186" s="13"/>
      <c r="J186" s="13"/>
      <c r="K186" s="13"/>
      <c r="L186" s="13"/>
      <c r="M186" s="13"/>
      <c r="N186" s="8">
        <f>SUM(B186:M186)</f>
        <v>0</v>
      </c>
      <c r="O186" s="22"/>
      <c r="Q186" s="7"/>
      <c r="R186" s="39"/>
      <c r="S186" s="39"/>
      <c r="T186" s="39"/>
      <c r="U186" s="53"/>
      <c r="V186" s="53"/>
      <c r="W186" s="53"/>
      <c r="X186" s="53"/>
      <c r="Y186" s="53"/>
      <c r="Z186" s="53"/>
      <c r="AA186" s="53"/>
      <c r="AB186" s="53"/>
      <c r="AC186" s="53"/>
      <c r="AD186" s="52"/>
      <c r="AF186" s="55"/>
      <c r="AG186" s="7"/>
    </row>
    <row r="187" spans="1:33" hidden="1" x14ac:dyDescent="0.2">
      <c r="A187" s="7">
        <v>1995</v>
      </c>
      <c r="B187" s="8"/>
      <c r="C187" s="8"/>
      <c r="D187" s="8"/>
      <c r="E187" s="8"/>
      <c r="F187" s="8"/>
      <c r="G187" s="8"/>
      <c r="H187" s="8"/>
      <c r="I187" s="8"/>
      <c r="J187" s="8"/>
      <c r="K187" s="8"/>
      <c r="L187" s="8"/>
      <c r="M187" s="8"/>
      <c r="N187" s="8">
        <f t="shared" ref="N187:N196" si="196">SUM(B187:M187)</f>
        <v>0</v>
      </c>
      <c r="O187" s="22"/>
      <c r="Q187" s="7"/>
      <c r="R187" s="39"/>
      <c r="S187" s="39"/>
      <c r="T187" s="39"/>
      <c r="U187" s="53"/>
      <c r="V187" s="53"/>
      <c r="W187" s="53"/>
      <c r="X187" s="53"/>
      <c r="Y187" s="53"/>
      <c r="Z187" s="53"/>
      <c r="AA187" s="53"/>
      <c r="AB187" s="53"/>
      <c r="AC187" s="53"/>
      <c r="AD187" s="52"/>
      <c r="AF187" s="55"/>
      <c r="AG187" s="7"/>
    </row>
    <row r="188" spans="1:33" hidden="1" x14ac:dyDescent="0.2">
      <c r="A188" s="7">
        <v>1996</v>
      </c>
      <c r="B188" s="8"/>
      <c r="C188" s="8"/>
      <c r="D188" s="8"/>
      <c r="E188" s="8"/>
      <c r="F188" s="8"/>
      <c r="G188" s="8"/>
      <c r="H188" s="8"/>
      <c r="I188" s="8"/>
      <c r="J188" s="8"/>
      <c r="K188" s="8"/>
      <c r="L188" s="8"/>
      <c r="M188" s="8"/>
      <c r="N188" s="8">
        <f t="shared" si="196"/>
        <v>0</v>
      </c>
      <c r="O188" s="22"/>
      <c r="Q188" s="7"/>
      <c r="R188" s="39"/>
      <c r="S188" s="39"/>
      <c r="T188" s="39"/>
      <c r="U188" s="53"/>
      <c r="V188" s="53"/>
      <c r="W188" s="53"/>
      <c r="X188" s="53"/>
      <c r="Y188" s="53"/>
      <c r="Z188" s="53"/>
      <c r="AA188" s="53"/>
      <c r="AB188" s="53"/>
      <c r="AC188" s="53"/>
      <c r="AD188" s="52"/>
      <c r="AF188" s="55"/>
      <c r="AG188" s="7"/>
    </row>
    <row r="189" spans="1:33" hidden="1" x14ac:dyDescent="0.2">
      <c r="A189" s="7">
        <v>1997</v>
      </c>
      <c r="B189" s="8"/>
      <c r="C189" s="8"/>
      <c r="D189" s="8"/>
      <c r="E189" s="8"/>
      <c r="F189" s="8"/>
      <c r="G189" s="8"/>
      <c r="H189" s="8"/>
      <c r="I189" s="8"/>
      <c r="J189" s="8"/>
      <c r="K189" s="8"/>
      <c r="L189" s="8"/>
      <c r="M189" s="8"/>
      <c r="N189" s="8">
        <f t="shared" si="196"/>
        <v>0</v>
      </c>
      <c r="O189" s="22"/>
      <c r="Q189" s="7"/>
      <c r="R189" s="39"/>
      <c r="S189" s="39"/>
      <c r="T189" s="39"/>
      <c r="U189" s="53"/>
      <c r="V189" s="53"/>
      <c r="W189" s="53"/>
      <c r="X189" s="53"/>
      <c r="Y189" s="53"/>
      <c r="Z189" s="53"/>
      <c r="AA189" s="53"/>
      <c r="AB189" s="53"/>
      <c r="AC189" s="53"/>
      <c r="AD189" s="52"/>
      <c r="AF189" s="55"/>
      <c r="AG189" s="7"/>
    </row>
    <row r="190" spans="1:33" hidden="1" x14ac:dyDescent="0.2">
      <c r="A190" s="7">
        <v>1998</v>
      </c>
      <c r="B190" s="8"/>
      <c r="C190" s="8"/>
      <c r="D190" s="8"/>
      <c r="E190" s="8"/>
      <c r="F190" s="8"/>
      <c r="G190" s="8"/>
      <c r="H190" s="8"/>
      <c r="I190" s="8"/>
      <c r="J190" s="8"/>
      <c r="K190" s="8"/>
      <c r="L190" s="8"/>
      <c r="M190" s="8"/>
      <c r="N190" s="8">
        <f t="shared" si="196"/>
        <v>0</v>
      </c>
      <c r="O190" s="22" t="e">
        <f>+N190/N189-1</f>
        <v>#DIV/0!</v>
      </c>
      <c r="Q190" s="7"/>
      <c r="R190" s="39"/>
      <c r="S190" s="39"/>
      <c r="T190" s="39"/>
      <c r="U190" s="53"/>
      <c r="V190" s="53"/>
      <c r="W190" s="53"/>
      <c r="X190" s="53"/>
      <c r="Y190" s="53"/>
      <c r="Z190" s="53"/>
      <c r="AA190" s="53"/>
      <c r="AB190" s="53"/>
      <c r="AC190" s="53"/>
      <c r="AD190" s="52"/>
      <c r="AF190" s="55"/>
      <c r="AG190" s="7"/>
    </row>
    <row r="191" spans="1:33" hidden="1" x14ac:dyDescent="0.2">
      <c r="A191" s="7">
        <v>1999</v>
      </c>
      <c r="B191" s="8"/>
      <c r="C191" s="8"/>
      <c r="D191" s="8"/>
      <c r="E191" s="8"/>
      <c r="F191" s="8"/>
      <c r="G191" s="8"/>
      <c r="H191" s="8"/>
      <c r="I191" s="8"/>
      <c r="J191" s="8"/>
      <c r="K191" s="8"/>
      <c r="L191" s="8"/>
      <c r="M191" s="8"/>
      <c r="N191" s="8">
        <f t="shared" si="196"/>
        <v>0</v>
      </c>
      <c r="O191" s="22"/>
      <c r="Q191" s="7"/>
      <c r="R191" s="39"/>
      <c r="S191" s="39"/>
      <c r="T191" s="39"/>
      <c r="U191" s="53"/>
      <c r="V191" s="53"/>
      <c r="W191" s="53"/>
      <c r="X191" s="53"/>
      <c r="Y191" s="53"/>
      <c r="Z191" s="53"/>
      <c r="AA191" s="53"/>
      <c r="AB191" s="53"/>
      <c r="AC191" s="53"/>
      <c r="AD191" s="52"/>
      <c r="AF191" s="55"/>
      <c r="AG191" s="7"/>
    </row>
    <row r="192" spans="1:33" hidden="1" x14ac:dyDescent="0.2">
      <c r="A192" s="7">
        <v>2000</v>
      </c>
      <c r="B192" s="8"/>
      <c r="C192" s="8"/>
      <c r="D192" s="8"/>
      <c r="E192" s="8"/>
      <c r="F192" s="8"/>
      <c r="G192" s="8"/>
      <c r="H192" s="8"/>
      <c r="I192" s="8"/>
      <c r="J192" s="8"/>
      <c r="K192" s="8"/>
      <c r="L192" s="8"/>
      <c r="M192" s="8"/>
      <c r="N192" s="8">
        <f t="shared" si="196"/>
        <v>0</v>
      </c>
      <c r="O192" s="22"/>
      <c r="Q192" s="7"/>
      <c r="R192" s="39"/>
      <c r="S192" s="39"/>
      <c r="T192" s="39"/>
      <c r="U192" s="53"/>
      <c r="V192" s="53"/>
      <c r="W192" s="53"/>
      <c r="X192" s="53"/>
      <c r="Y192" s="53"/>
      <c r="Z192" s="53"/>
      <c r="AA192" s="53"/>
      <c r="AB192" s="53"/>
      <c r="AC192" s="53"/>
      <c r="AD192" s="52"/>
      <c r="AF192" s="55"/>
      <c r="AG192" s="7"/>
    </row>
    <row r="193" spans="1:33" hidden="1" x14ac:dyDescent="0.2">
      <c r="A193" s="7">
        <v>2001</v>
      </c>
      <c r="B193" s="8"/>
      <c r="C193" s="8"/>
      <c r="D193" s="8"/>
      <c r="E193" s="8"/>
      <c r="F193" s="8"/>
      <c r="G193" s="8"/>
      <c r="H193" s="8"/>
      <c r="I193" s="8"/>
      <c r="J193" s="8"/>
      <c r="K193" s="8"/>
      <c r="L193" s="8"/>
      <c r="M193" s="8"/>
      <c r="N193" s="8">
        <f t="shared" si="196"/>
        <v>0</v>
      </c>
      <c r="O193" s="2"/>
      <c r="Q193" s="7"/>
      <c r="R193" s="39"/>
      <c r="S193" s="39"/>
      <c r="T193" s="39"/>
      <c r="U193" s="53"/>
      <c r="V193" s="53"/>
      <c r="W193" s="53"/>
      <c r="X193" s="53"/>
      <c r="Y193" s="53"/>
      <c r="Z193" s="53"/>
      <c r="AA193" s="53"/>
      <c r="AB193" s="53"/>
      <c r="AC193" s="53"/>
      <c r="AD193" s="52"/>
      <c r="AF193" s="55"/>
      <c r="AG193" s="7"/>
    </row>
    <row r="194" spans="1:33" hidden="1" x14ac:dyDescent="0.2">
      <c r="A194" s="7">
        <v>2002</v>
      </c>
      <c r="K194" s="4"/>
      <c r="L194" s="4"/>
      <c r="M194" s="4"/>
      <c r="N194" s="6">
        <f t="shared" si="196"/>
        <v>0</v>
      </c>
      <c r="O194" s="22"/>
      <c r="Q194" s="7"/>
      <c r="R194" s="39"/>
      <c r="S194" s="39"/>
      <c r="T194" s="39"/>
      <c r="U194" s="53"/>
      <c r="V194" s="53"/>
      <c r="W194" s="53"/>
      <c r="X194" s="53"/>
      <c r="Y194" s="53"/>
      <c r="Z194" s="53"/>
      <c r="AA194" s="53"/>
      <c r="AB194" s="53"/>
      <c r="AC194" s="53"/>
      <c r="AD194" s="52"/>
      <c r="AF194" s="55"/>
      <c r="AG194" s="7"/>
    </row>
    <row r="195" spans="1:33" hidden="1" x14ac:dyDescent="0.2">
      <c r="A195" s="7">
        <v>2003</v>
      </c>
      <c r="K195" s="4"/>
      <c r="L195" s="4"/>
      <c r="M195" s="4"/>
      <c r="N195" s="6">
        <f t="shared" si="196"/>
        <v>0</v>
      </c>
      <c r="O195" s="22"/>
      <c r="Q195" s="7"/>
      <c r="R195" s="39"/>
      <c r="S195" s="39"/>
      <c r="T195" s="39"/>
      <c r="U195" s="53"/>
      <c r="V195" s="53"/>
      <c r="W195" s="53"/>
      <c r="X195" s="53"/>
      <c r="Y195" s="53"/>
      <c r="Z195" s="53"/>
      <c r="AA195" s="53"/>
      <c r="AB195" s="53"/>
      <c r="AC195" s="53"/>
      <c r="AD195" s="52"/>
      <c r="AF195" s="55"/>
      <c r="AG195" s="7"/>
    </row>
    <row r="196" spans="1:33" hidden="1" x14ac:dyDescent="0.2">
      <c r="A196" s="7">
        <v>2004</v>
      </c>
      <c r="K196" s="4"/>
      <c r="L196" s="4"/>
      <c r="M196" s="4"/>
      <c r="N196" s="6">
        <f t="shared" si="196"/>
        <v>0</v>
      </c>
      <c r="O196" s="22"/>
      <c r="Q196" s="7"/>
      <c r="R196" s="39"/>
      <c r="S196" s="39"/>
      <c r="T196" s="39"/>
      <c r="U196" s="53"/>
      <c r="V196" s="53"/>
      <c r="W196" s="53"/>
      <c r="X196" s="53"/>
      <c r="Y196" s="53"/>
      <c r="Z196" s="53"/>
      <c r="AA196" s="53"/>
      <c r="AB196" s="53"/>
      <c r="AC196" s="53"/>
      <c r="AD196" s="52"/>
      <c r="AF196" s="55"/>
      <c r="AG196" s="7"/>
    </row>
    <row r="197" spans="1:33" hidden="1" x14ac:dyDescent="0.2">
      <c r="A197" s="7">
        <v>2005</v>
      </c>
      <c r="K197" s="4"/>
      <c r="L197" s="4"/>
      <c r="M197" s="4"/>
      <c r="N197" s="6">
        <f t="shared" ref="N197:N203" si="197">SUM(B197:M197)</f>
        <v>0</v>
      </c>
      <c r="O197" s="22"/>
      <c r="Q197" s="7"/>
      <c r="R197" s="39"/>
      <c r="S197" s="39"/>
      <c r="T197" s="39"/>
      <c r="U197" s="53"/>
      <c r="V197" s="53"/>
      <c r="W197" s="53"/>
      <c r="X197" s="53"/>
      <c r="Y197" s="53"/>
      <c r="Z197" s="53"/>
      <c r="AA197" s="53"/>
      <c r="AB197" s="53"/>
      <c r="AC197" s="53"/>
      <c r="AD197" s="52"/>
      <c r="AF197" s="55"/>
      <c r="AG197" s="7"/>
    </row>
    <row r="198" spans="1:33" hidden="1" x14ac:dyDescent="0.2">
      <c r="A198" s="7">
        <v>2006</v>
      </c>
      <c r="K198" s="4"/>
      <c r="L198" s="4"/>
      <c r="M198" s="4"/>
      <c r="N198" s="6">
        <f t="shared" si="197"/>
        <v>0</v>
      </c>
      <c r="O198" s="22"/>
      <c r="Q198" s="7"/>
      <c r="R198" s="39"/>
      <c r="S198" s="39"/>
      <c r="T198" s="39"/>
      <c r="U198" s="53"/>
      <c r="V198" s="53"/>
      <c r="W198" s="53"/>
      <c r="X198" s="53"/>
      <c r="Y198" s="53"/>
      <c r="Z198" s="53"/>
      <c r="AA198" s="53"/>
      <c r="AB198" s="53"/>
      <c r="AC198" s="53"/>
      <c r="AD198" s="52"/>
      <c r="AF198" s="55"/>
      <c r="AG198" s="7"/>
    </row>
    <row r="199" spans="1:33" hidden="1" x14ac:dyDescent="0.2">
      <c r="A199" s="7">
        <v>2007</v>
      </c>
      <c r="K199" s="4"/>
      <c r="L199" s="4"/>
      <c r="M199" s="4"/>
      <c r="N199" s="6">
        <f t="shared" si="197"/>
        <v>0</v>
      </c>
      <c r="O199" s="22"/>
      <c r="Q199" s="7"/>
      <c r="R199" s="39"/>
      <c r="S199" s="39"/>
      <c r="T199" s="39"/>
      <c r="U199" s="53"/>
      <c r="V199" s="53"/>
      <c r="W199" s="53"/>
      <c r="X199" s="53"/>
      <c r="Y199" s="53"/>
      <c r="Z199" s="53"/>
      <c r="AA199" s="53"/>
      <c r="AB199" s="53"/>
      <c r="AC199" s="53"/>
      <c r="AD199" s="52"/>
      <c r="AF199" s="55"/>
      <c r="AG199" s="7"/>
    </row>
    <row r="200" spans="1:33" x14ac:dyDescent="0.2">
      <c r="A200" s="7">
        <v>2008</v>
      </c>
      <c r="I200" s="85" t="e">
        <f>+Declaracion_Energías!#REF!</f>
        <v>#REF!</v>
      </c>
      <c r="J200" s="85" t="e">
        <f>+Declaracion_Energías!#REF!</f>
        <v>#REF!</v>
      </c>
      <c r="K200" s="85" t="e">
        <f>+Declaracion_Energías!#REF!</f>
        <v>#REF!</v>
      </c>
      <c r="L200" s="85" t="e">
        <f>+Declaracion_Energías!#REF!</f>
        <v>#REF!</v>
      </c>
      <c r="M200" s="85" t="e">
        <f>+Declaracion_Energías!#REF!</f>
        <v>#REF!</v>
      </c>
      <c r="N200" s="6" t="e">
        <f t="shared" si="197"/>
        <v>#REF!</v>
      </c>
      <c r="O200" s="22"/>
      <c r="Q200" s="7"/>
      <c r="R200" s="39"/>
      <c r="S200" s="39"/>
      <c r="T200" s="39"/>
      <c r="U200" s="53"/>
      <c r="V200" s="53"/>
      <c r="W200" s="53"/>
      <c r="X200" s="53"/>
      <c r="Y200" s="53"/>
      <c r="Z200" s="53"/>
      <c r="AA200" s="53"/>
      <c r="AB200" s="53"/>
      <c r="AC200" s="53"/>
      <c r="AD200" s="52"/>
      <c r="AF200" s="55"/>
      <c r="AG200" s="7"/>
    </row>
    <row r="201" spans="1:33" x14ac:dyDescent="0.2">
      <c r="A201" s="7">
        <v>2009</v>
      </c>
      <c r="B201" s="85" t="e">
        <f>+Declaracion_Energías!#REF!</f>
        <v>#REF!</v>
      </c>
      <c r="C201" s="85" t="e">
        <f>+Declaracion_Energías!#REF!</f>
        <v>#REF!</v>
      </c>
      <c r="D201" s="85" t="e">
        <f>+Declaracion_Energías!#REF!</f>
        <v>#REF!</v>
      </c>
      <c r="E201" s="59" t="e">
        <f>+Declaracion_Energías!#REF!</f>
        <v>#REF!</v>
      </c>
      <c r="F201" s="59" t="e">
        <f>+Declaracion_Energías!#REF!</f>
        <v>#REF!</v>
      </c>
      <c r="G201" s="59" t="e">
        <f>+Declaracion_Energías!#REF!</f>
        <v>#REF!</v>
      </c>
      <c r="H201" s="59" t="e">
        <f>+Declaracion_Energías!#REF!</f>
        <v>#REF!</v>
      </c>
      <c r="I201" s="59" t="e">
        <f>+Declaracion_Energías!#REF!</f>
        <v>#REF!</v>
      </c>
      <c r="J201" s="59" t="e">
        <f>+Declaracion_Energías!#REF!</f>
        <v>#REF!</v>
      </c>
      <c r="K201" s="59" t="e">
        <f>+Declaracion_Energías!#REF!</f>
        <v>#REF!</v>
      </c>
      <c r="L201" s="59" t="e">
        <f>+Declaracion_Energías!#REF!</f>
        <v>#REF!</v>
      </c>
      <c r="M201" s="59" t="e">
        <f>+Declaracion_Energías!#REF!</f>
        <v>#REF!</v>
      </c>
      <c r="N201" s="6" t="e">
        <f t="shared" si="197"/>
        <v>#REF!</v>
      </c>
      <c r="O201" s="22"/>
      <c r="Q201" s="7"/>
      <c r="R201" s="39"/>
      <c r="S201" s="39"/>
      <c r="T201" s="39"/>
      <c r="U201" s="53"/>
      <c r="V201" s="53"/>
      <c r="W201" s="53"/>
      <c r="X201" s="53"/>
      <c r="Y201" s="53"/>
      <c r="Z201" s="53"/>
      <c r="AA201" s="53"/>
      <c r="AB201" s="53"/>
      <c r="AC201" s="53"/>
      <c r="AD201" s="52"/>
      <c r="AF201" s="55"/>
      <c r="AG201" s="7"/>
    </row>
    <row r="202" spans="1:33" x14ac:dyDescent="0.2">
      <c r="A202" s="7">
        <v>2010</v>
      </c>
      <c r="B202" s="59" t="e">
        <f>+Declaracion_Energías!#REF!</f>
        <v>#REF!</v>
      </c>
      <c r="C202" s="59" t="e">
        <f>+Declaracion_Energías!#REF!</f>
        <v>#REF!</v>
      </c>
      <c r="D202" s="59" t="e">
        <f>+Declaracion_Energías!#REF!</f>
        <v>#REF!</v>
      </c>
      <c r="E202" s="59" t="e">
        <f>+Declaracion_Energías!#REF!</f>
        <v>#REF!</v>
      </c>
      <c r="F202" s="59" t="e">
        <f>+Declaracion_Energías!#REF!</f>
        <v>#REF!</v>
      </c>
      <c r="G202" s="59" t="e">
        <f>+Declaracion_Energías!#REF!</f>
        <v>#REF!</v>
      </c>
      <c r="H202" s="59" t="e">
        <f>+Declaracion_Energías!#REF!</f>
        <v>#REF!</v>
      </c>
      <c r="I202" s="59" t="e">
        <f>+Declaracion_Energías!#REF!</f>
        <v>#REF!</v>
      </c>
      <c r="J202" s="59" t="e">
        <f>+Declaracion_Energías!#REF!</f>
        <v>#REF!</v>
      </c>
      <c r="K202" s="59" t="e">
        <f>+Declaracion_Energías!#REF!</f>
        <v>#REF!</v>
      </c>
      <c r="L202" s="59" t="e">
        <f>+Declaracion_Energías!#REF!</f>
        <v>#REF!</v>
      </c>
      <c r="M202" s="59" t="e">
        <f>+Declaracion_Energías!#REF!</f>
        <v>#REF!</v>
      </c>
      <c r="N202" s="10" t="e">
        <f t="shared" si="197"/>
        <v>#REF!</v>
      </c>
      <c r="O202" s="22" t="e">
        <f>+N202/N201-1</f>
        <v>#REF!</v>
      </c>
      <c r="P202" s="29"/>
      <c r="Q202" s="29"/>
      <c r="R202" s="43"/>
      <c r="S202" s="43"/>
      <c r="T202" s="43"/>
      <c r="U202" s="43"/>
      <c r="V202" s="43"/>
      <c r="W202" s="43"/>
      <c r="X202" s="43"/>
      <c r="Y202" s="43"/>
      <c r="Z202" s="43"/>
      <c r="AA202" s="43"/>
      <c r="AB202" s="43"/>
      <c r="AC202" s="43"/>
      <c r="AD202" s="43"/>
      <c r="AF202" s="55"/>
      <c r="AG202" s="7"/>
    </row>
    <row r="203" spans="1:33" ht="15" x14ac:dyDescent="0.25">
      <c r="A203" s="32">
        <v>2011</v>
      </c>
      <c r="B203" s="33"/>
      <c r="C203" s="33"/>
      <c r="D203" s="33"/>
      <c r="E203" s="33"/>
      <c r="F203" s="33"/>
      <c r="G203" s="33"/>
      <c r="H203" s="33"/>
      <c r="I203" s="33"/>
      <c r="J203" s="33"/>
      <c r="K203" s="33"/>
      <c r="L203" s="33"/>
      <c r="M203" s="33"/>
      <c r="N203" s="33">
        <f t="shared" si="197"/>
        <v>0</v>
      </c>
      <c r="O203" s="79"/>
      <c r="P203" s="7"/>
      <c r="Q203" s="32"/>
      <c r="R203" s="44"/>
      <c r="S203" s="44"/>
      <c r="T203" s="44"/>
      <c r="U203" s="44"/>
      <c r="V203" s="44"/>
      <c r="W203" s="44"/>
      <c r="X203" s="44"/>
      <c r="Y203" s="44"/>
      <c r="Z203" s="44"/>
      <c r="AA203" s="44"/>
      <c r="AB203" s="44"/>
      <c r="AC203" s="44"/>
      <c r="AD203" s="44"/>
      <c r="AF203" s="55"/>
      <c r="AG203" s="7"/>
    </row>
    <row r="204" spans="1:33" ht="15" x14ac:dyDescent="0.25">
      <c r="A204" s="29"/>
      <c r="B204" s="10"/>
      <c r="C204" s="10"/>
      <c r="D204" s="10"/>
      <c r="E204" s="10"/>
      <c r="F204" s="10"/>
      <c r="G204" s="10"/>
      <c r="H204" s="10"/>
      <c r="I204" s="10"/>
      <c r="J204" s="10"/>
      <c r="K204" s="10"/>
      <c r="L204" s="10"/>
      <c r="M204" s="10"/>
      <c r="N204" s="10"/>
      <c r="O204" s="84"/>
      <c r="Q204" s="7"/>
      <c r="R204" s="39"/>
      <c r="S204" s="39"/>
      <c r="T204" s="39"/>
      <c r="U204" s="53"/>
      <c r="V204" s="53"/>
      <c r="W204" s="53"/>
      <c r="X204" s="53"/>
      <c r="Y204" s="53"/>
      <c r="Z204" s="53"/>
      <c r="AA204" s="53"/>
      <c r="AB204" s="53"/>
      <c r="AC204" s="53"/>
      <c r="AD204" s="52"/>
      <c r="AF204" s="55"/>
      <c r="AG204" s="7"/>
    </row>
    <row r="205" spans="1:33" ht="18.75" hidden="1" x14ac:dyDescent="0.3">
      <c r="A205" s="35" t="s">
        <v>2</v>
      </c>
      <c r="B205" s="13"/>
      <c r="C205" s="13"/>
      <c r="D205" s="13"/>
      <c r="E205" s="13"/>
      <c r="F205" s="13"/>
      <c r="G205" s="13"/>
      <c r="H205" s="13"/>
      <c r="I205" s="13"/>
      <c r="J205" s="13"/>
      <c r="K205" s="13"/>
      <c r="L205" s="13"/>
      <c r="M205" s="13"/>
      <c r="N205" s="8"/>
      <c r="O205" s="2" t="s">
        <v>25</v>
      </c>
      <c r="Q205" s="35" t="s">
        <v>2</v>
      </c>
      <c r="R205" s="53"/>
      <c r="S205" s="53"/>
      <c r="T205" s="53"/>
      <c r="U205" s="53"/>
      <c r="V205" s="53"/>
      <c r="W205" s="53"/>
      <c r="X205" s="53"/>
      <c r="Y205" s="53"/>
      <c r="Z205" s="53"/>
      <c r="AA205" s="53"/>
      <c r="AB205" s="53"/>
      <c r="AC205" s="53"/>
      <c r="AD205" s="52"/>
      <c r="AF205" s="55"/>
      <c r="AG205" s="7"/>
    </row>
    <row r="206" spans="1:33" hidden="1" x14ac:dyDescent="0.2">
      <c r="A206" s="23"/>
      <c r="B206" s="23" t="s">
        <v>5</v>
      </c>
      <c r="C206" s="23" t="s">
        <v>6</v>
      </c>
      <c r="D206" s="23" t="s">
        <v>7</v>
      </c>
      <c r="E206" s="23" t="s">
        <v>8</v>
      </c>
      <c r="F206" s="23" t="s">
        <v>9</v>
      </c>
      <c r="G206" s="23" t="s">
        <v>10</v>
      </c>
      <c r="H206" s="23" t="s">
        <v>11</v>
      </c>
      <c r="I206" s="23" t="s">
        <v>12</v>
      </c>
      <c r="J206" s="23" t="s">
        <v>13</v>
      </c>
      <c r="K206" s="24" t="s">
        <v>14</v>
      </c>
      <c r="L206" s="24" t="s">
        <v>15</v>
      </c>
      <c r="M206" s="24" t="s">
        <v>16</v>
      </c>
      <c r="N206" s="24" t="s">
        <v>17</v>
      </c>
      <c r="O206" s="24" t="s">
        <v>30</v>
      </c>
      <c r="Q206" s="23"/>
      <c r="R206" s="47" t="s">
        <v>5</v>
      </c>
      <c r="S206" s="47" t="s">
        <v>6</v>
      </c>
      <c r="T206" s="47" t="s">
        <v>7</v>
      </c>
      <c r="U206" s="47" t="s">
        <v>8</v>
      </c>
      <c r="V206" s="47" t="s">
        <v>9</v>
      </c>
      <c r="W206" s="47" t="s">
        <v>10</v>
      </c>
      <c r="X206" s="47" t="s">
        <v>11</v>
      </c>
      <c r="Y206" s="47" t="s">
        <v>12</v>
      </c>
      <c r="Z206" s="47" t="s">
        <v>13</v>
      </c>
      <c r="AA206" s="47" t="s">
        <v>14</v>
      </c>
      <c r="AB206" s="47" t="s">
        <v>15</v>
      </c>
      <c r="AC206" s="47" t="s">
        <v>16</v>
      </c>
      <c r="AD206" s="47" t="s">
        <v>17</v>
      </c>
      <c r="AF206" s="55"/>
      <c r="AG206" s="7"/>
    </row>
    <row r="207" spans="1:33" hidden="1" x14ac:dyDescent="0.2">
      <c r="A207" s="7">
        <v>1992</v>
      </c>
      <c r="B207" s="13"/>
      <c r="C207" s="13"/>
      <c r="D207" s="13"/>
      <c r="E207" s="13"/>
      <c r="F207" s="13"/>
      <c r="G207" s="13"/>
      <c r="H207" s="13"/>
      <c r="I207" s="13"/>
      <c r="J207" s="13"/>
      <c r="K207" s="13"/>
      <c r="L207" s="13"/>
      <c r="M207" s="13"/>
      <c r="N207" s="8">
        <f t="shared" ref="N207:N215" si="198">SUM(B207:M207)</f>
        <v>0</v>
      </c>
      <c r="Q207" s="7">
        <v>1992</v>
      </c>
      <c r="R207" s="40"/>
      <c r="S207" s="40"/>
      <c r="T207" s="40"/>
      <c r="U207" s="40"/>
      <c r="V207" s="40"/>
      <c r="W207" s="40"/>
      <c r="X207" s="40"/>
      <c r="Y207" s="40"/>
      <c r="Z207" s="40"/>
      <c r="AA207" s="40"/>
      <c r="AB207" s="40"/>
      <c r="AC207" s="40"/>
      <c r="AD207" s="41"/>
      <c r="AF207" s="55"/>
      <c r="AG207" s="7"/>
    </row>
    <row r="208" spans="1:33" hidden="1" x14ac:dyDescent="0.2">
      <c r="A208" s="7">
        <v>1993</v>
      </c>
      <c r="B208" s="13"/>
      <c r="C208" s="13"/>
      <c r="D208" s="13"/>
      <c r="E208" s="13"/>
      <c r="F208" s="13"/>
      <c r="G208" s="13"/>
      <c r="H208" s="13"/>
      <c r="I208" s="13"/>
      <c r="J208" s="13"/>
      <c r="K208" s="13"/>
      <c r="L208" s="13"/>
      <c r="M208" s="13"/>
      <c r="N208" s="8">
        <f t="shared" si="198"/>
        <v>0</v>
      </c>
      <c r="O208" s="22"/>
      <c r="Q208" s="7">
        <v>1993</v>
      </c>
      <c r="R208" s="40"/>
      <c r="S208" s="40"/>
      <c r="T208" s="40"/>
      <c r="U208" s="40"/>
      <c r="V208" s="40"/>
      <c r="W208" s="40"/>
      <c r="X208" s="40"/>
      <c r="Y208" s="40"/>
      <c r="Z208" s="40"/>
      <c r="AA208" s="40"/>
      <c r="AB208" s="40"/>
      <c r="AC208" s="40"/>
      <c r="AD208" s="41"/>
      <c r="AF208" s="55"/>
      <c r="AG208" s="7"/>
    </row>
    <row r="209" spans="1:33" hidden="1" x14ac:dyDescent="0.2">
      <c r="A209" s="7">
        <v>1994</v>
      </c>
      <c r="B209" s="13"/>
      <c r="C209" s="13"/>
      <c r="D209" s="13"/>
      <c r="E209" s="13"/>
      <c r="F209" s="13"/>
      <c r="G209" s="13"/>
      <c r="H209" s="13"/>
      <c r="I209" s="13"/>
      <c r="J209" s="13"/>
      <c r="K209" s="13"/>
      <c r="L209" s="13"/>
      <c r="M209" s="13"/>
      <c r="N209" s="8">
        <f t="shared" si="198"/>
        <v>0</v>
      </c>
      <c r="O209" s="22"/>
      <c r="Q209" s="7">
        <v>1994</v>
      </c>
      <c r="R209" s="40"/>
      <c r="S209" s="40"/>
      <c r="T209" s="40"/>
      <c r="U209" s="40"/>
      <c r="V209" s="40"/>
      <c r="W209" s="40"/>
      <c r="X209" s="40"/>
      <c r="Y209" s="40"/>
      <c r="Z209" s="40"/>
      <c r="AA209" s="40"/>
      <c r="AB209" s="40"/>
      <c r="AC209" s="40"/>
      <c r="AD209" s="41"/>
      <c r="AF209" s="55"/>
      <c r="AG209" s="7"/>
    </row>
    <row r="210" spans="1:33" hidden="1" x14ac:dyDescent="0.2">
      <c r="A210" s="7">
        <v>1995</v>
      </c>
      <c r="B210" s="8"/>
      <c r="C210" s="8"/>
      <c r="D210" s="8"/>
      <c r="E210" s="8"/>
      <c r="F210" s="8"/>
      <c r="G210" s="8"/>
      <c r="H210" s="8"/>
      <c r="I210" s="8"/>
      <c r="J210" s="8"/>
      <c r="K210" s="8"/>
      <c r="L210" s="8"/>
      <c r="M210" s="8"/>
      <c r="N210" s="8">
        <f t="shared" si="198"/>
        <v>0</v>
      </c>
      <c r="O210" s="22"/>
      <c r="Q210" s="7">
        <v>1995</v>
      </c>
      <c r="R210" s="40"/>
      <c r="S210" s="40"/>
      <c r="T210" s="40"/>
      <c r="U210" s="40"/>
      <c r="V210" s="40"/>
      <c r="W210" s="40"/>
      <c r="X210" s="40"/>
      <c r="Y210" s="40"/>
      <c r="Z210" s="40"/>
      <c r="AA210" s="40"/>
      <c r="AB210" s="40"/>
      <c r="AC210" s="40"/>
      <c r="AD210" s="41"/>
      <c r="AF210" s="55"/>
      <c r="AG210" s="7"/>
    </row>
    <row r="211" spans="1:33" hidden="1" x14ac:dyDescent="0.2">
      <c r="A211" s="7">
        <v>1996</v>
      </c>
      <c r="B211" s="8"/>
      <c r="C211" s="8"/>
      <c r="D211" s="8"/>
      <c r="E211" s="8"/>
      <c r="F211" s="8"/>
      <c r="G211" s="8"/>
      <c r="H211" s="8"/>
      <c r="I211" s="8"/>
      <c r="J211" s="8"/>
      <c r="K211" s="8"/>
      <c r="L211" s="8"/>
      <c r="M211" s="8"/>
      <c r="N211" s="8">
        <f t="shared" si="198"/>
        <v>0</v>
      </c>
      <c r="O211" s="22"/>
      <c r="Q211" s="7">
        <v>1996</v>
      </c>
      <c r="R211" s="40"/>
      <c r="S211" s="40"/>
      <c r="T211" s="40"/>
      <c r="U211" s="40"/>
      <c r="V211" s="40"/>
      <c r="W211" s="40"/>
      <c r="X211" s="40"/>
      <c r="Y211" s="40"/>
      <c r="Z211" s="40"/>
      <c r="AA211" s="40"/>
      <c r="AB211" s="40"/>
      <c r="AC211" s="40"/>
      <c r="AD211" s="41"/>
      <c r="AF211" s="55"/>
      <c r="AG211" s="7"/>
    </row>
    <row r="212" spans="1:33" hidden="1" x14ac:dyDescent="0.2">
      <c r="A212" s="7">
        <v>1997</v>
      </c>
      <c r="B212" s="8"/>
      <c r="C212" s="8"/>
      <c r="D212" s="8"/>
      <c r="E212" s="8"/>
      <c r="F212" s="8">
        <v>442.60599999999999</v>
      </c>
      <c r="G212" s="8">
        <v>443.14</v>
      </c>
      <c r="H212" s="8">
        <v>536.28599999999994</v>
      </c>
      <c r="I212" s="8">
        <v>523.68100000000004</v>
      </c>
      <c r="J212" s="8">
        <v>636.61400000000003</v>
      </c>
      <c r="K212" s="8">
        <v>745.11699999999996</v>
      </c>
      <c r="L212" s="8">
        <v>671.64700000000005</v>
      </c>
      <c r="M212" s="8">
        <v>470.50900000000001</v>
      </c>
      <c r="N212" s="8">
        <f t="shared" si="198"/>
        <v>4469.6000000000004</v>
      </c>
      <c r="O212" s="22"/>
      <c r="Q212" s="7">
        <v>1997</v>
      </c>
      <c r="R212" s="40"/>
      <c r="S212" s="40"/>
      <c r="T212" s="40"/>
      <c r="U212" s="40"/>
      <c r="V212" s="40"/>
      <c r="W212" s="40"/>
      <c r="X212" s="40"/>
      <c r="Y212" s="40"/>
      <c r="Z212" s="40"/>
      <c r="AA212" s="40"/>
      <c r="AB212" s="40"/>
      <c r="AC212" s="40"/>
      <c r="AD212" s="41"/>
      <c r="AF212" s="55"/>
      <c r="AG212" s="7"/>
    </row>
    <row r="213" spans="1:33" hidden="1" x14ac:dyDescent="0.2">
      <c r="A213" s="7">
        <v>1998</v>
      </c>
      <c r="B213" s="8">
        <v>502.88</v>
      </c>
      <c r="C213" s="8">
        <v>78.995000000000005</v>
      </c>
      <c r="D213" s="8">
        <v>27.443999999999999</v>
      </c>
      <c r="E213" s="8">
        <v>22.298999999999999</v>
      </c>
      <c r="F213" s="8">
        <v>0</v>
      </c>
      <c r="G213" s="8">
        <v>0</v>
      </c>
      <c r="H213" s="8">
        <v>0</v>
      </c>
      <c r="I213" s="8">
        <v>0</v>
      </c>
      <c r="J213" s="8">
        <v>0</v>
      </c>
      <c r="K213" s="8">
        <v>0</v>
      </c>
      <c r="L213" s="8">
        <v>0</v>
      </c>
      <c r="M213" s="8">
        <v>0</v>
      </c>
      <c r="N213" s="8">
        <f t="shared" si="198"/>
        <v>631.61799999999994</v>
      </c>
      <c r="O213" s="22">
        <f>+N213/N212-1</f>
        <v>-0.85868578843744414</v>
      </c>
      <c r="Q213" s="7">
        <v>1998</v>
      </c>
      <c r="R213" s="40"/>
      <c r="S213" s="40"/>
      <c r="T213" s="40"/>
      <c r="U213" s="40"/>
      <c r="V213" s="40">
        <f t="shared" ref="V213:AD213" si="199">+F213/F212-1</f>
        <v>-1</v>
      </c>
      <c r="W213" s="40">
        <f t="shared" si="199"/>
        <v>-1</v>
      </c>
      <c r="X213" s="40">
        <f t="shared" si="199"/>
        <v>-1</v>
      </c>
      <c r="Y213" s="40">
        <f t="shared" si="199"/>
        <v>-1</v>
      </c>
      <c r="Z213" s="40">
        <f t="shared" si="199"/>
        <v>-1</v>
      </c>
      <c r="AA213" s="40">
        <f t="shared" si="199"/>
        <v>-1</v>
      </c>
      <c r="AB213" s="40">
        <f t="shared" si="199"/>
        <v>-1</v>
      </c>
      <c r="AC213" s="40">
        <f t="shared" si="199"/>
        <v>-1</v>
      </c>
      <c r="AD213" s="41">
        <f t="shared" si="199"/>
        <v>-0.85868578843744414</v>
      </c>
      <c r="AF213" s="55"/>
      <c r="AG213" s="7"/>
    </row>
    <row r="214" spans="1:33" hidden="1" x14ac:dyDescent="0.2">
      <c r="A214" s="7">
        <v>1999</v>
      </c>
      <c r="B214" s="8"/>
      <c r="C214" s="8"/>
      <c r="D214" s="8"/>
      <c r="E214" s="8"/>
      <c r="F214" s="8"/>
      <c r="G214" s="8"/>
      <c r="H214" s="8"/>
      <c r="I214" s="8"/>
      <c r="J214" s="8"/>
      <c r="K214" s="8"/>
      <c r="L214" s="8"/>
      <c r="M214" s="8"/>
      <c r="N214" s="8">
        <f t="shared" si="198"/>
        <v>0</v>
      </c>
      <c r="O214" s="22"/>
      <c r="Q214" s="7">
        <v>1999</v>
      </c>
      <c r="R214" s="40">
        <f>+B214/B213-1</f>
        <v>-1</v>
      </c>
      <c r="S214" s="40">
        <f>+C214/C213-1</f>
        <v>-1</v>
      </c>
      <c r="T214" s="40">
        <f>+D214/D213-1</f>
        <v>-1</v>
      </c>
      <c r="U214" s="40">
        <f>+E214/E213-1</f>
        <v>-1</v>
      </c>
      <c r="V214" s="40"/>
      <c r="W214" s="40"/>
      <c r="X214" s="40"/>
      <c r="Y214" s="40"/>
      <c r="Z214" s="40"/>
      <c r="AA214" s="40"/>
      <c r="AB214" s="40"/>
      <c r="AC214" s="40"/>
      <c r="AD214" s="41">
        <f>+N214/N213-1</f>
        <v>-1</v>
      </c>
      <c r="AF214" s="55"/>
      <c r="AG214" s="7"/>
    </row>
    <row r="215" spans="1:33" hidden="1" x14ac:dyDescent="0.2">
      <c r="A215" s="7">
        <v>2000</v>
      </c>
      <c r="B215" s="8"/>
      <c r="C215" s="8"/>
      <c r="D215" s="8"/>
      <c r="E215" s="8"/>
      <c r="F215" s="8"/>
      <c r="G215" s="8"/>
      <c r="H215" s="8"/>
      <c r="I215" s="8"/>
      <c r="J215" s="8"/>
      <c r="K215" s="8"/>
      <c r="L215" s="8"/>
      <c r="M215" s="8"/>
      <c r="N215" s="8">
        <f t="shared" si="198"/>
        <v>0</v>
      </c>
      <c r="O215" s="22"/>
      <c r="Q215" s="7">
        <v>2000</v>
      </c>
      <c r="R215" s="40"/>
      <c r="S215" s="40"/>
      <c r="T215" s="40"/>
      <c r="U215" s="40"/>
      <c r="V215" s="40"/>
      <c r="W215" s="40"/>
      <c r="X215" s="40"/>
      <c r="Y215" s="40"/>
      <c r="Z215" s="40"/>
      <c r="AA215" s="40"/>
      <c r="AB215" s="40"/>
      <c r="AC215" s="40"/>
      <c r="AD215" s="41"/>
      <c r="AF215" s="55"/>
      <c r="AG215" s="7"/>
    </row>
    <row r="216" spans="1:33" hidden="1" x14ac:dyDescent="0.2">
      <c r="A216" s="7">
        <v>2001</v>
      </c>
      <c r="B216" s="8"/>
      <c r="C216" s="8"/>
      <c r="D216" s="8"/>
      <c r="E216" s="8"/>
      <c r="F216" s="8"/>
      <c r="G216" s="8"/>
      <c r="H216" s="8"/>
      <c r="I216" s="8"/>
      <c r="J216" s="8"/>
      <c r="K216" s="8"/>
      <c r="L216" s="8"/>
      <c r="M216" s="8"/>
      <c r="N216" s="8"/>
      <c r="Q216" s="7">
        <v>2001</v>
      </c>
      <c r="R216" s="40"/>
      <c r="S216" s="40"/>
      <c r="T216" s="40"/>
      <c r="U216" s="40"/>
      <c r="V216" s="40"/>
      <c r="W216" s="40"/>
      <c r="X216" s="40"/>
      <c r="Y216" s="40"/>
      <c r="Z216" s="40"/>
      <c r="AA216" s="40"/>
      <c r="AB216" s="40"/>
      <c r="AC216" s="42"/>
      <c r="AD216" s="43"/>
      <c r="AF216" s="55"/>
      <c r="AG216" s="7"/>
    </row>
    <row r="217" spans="1:33" hidden="1" x14ac:dyDescent="0.2">
      <c r="A217" s="7">
        <v>2002</v>
      </c>
      <c r="K217" s="4"/>
      <c r="L217" s="4"/>
      <c r="M217" s="4"/>
      <c r="N217" s="6"/>
      <c r="O217" s="22"/>
      <c r="P217" s="14"/>
      <c r="Q217" s="7">
        <v>2002</v>
      </c>
      <c r="R217" s="40"/>
      <c r="S217" s="40"/>
      <c r="T217" s="40"/>
      <c r="U217" s="40"/>
      <c r="V217" s="40"/>
      <c r="W217" s="40"/>
      <c r="X217" s="40"/>
      <c r="Y217" s="40"/>
      <c r="Z217" s="40"/>
      <c r="AA217" s="40"/>
      <c r="AB217" s="40"/>
      <c r="AC217" s="42"/>
      <c r="AD217" s="43"/>
      <c r="AF217" s="55"/>
      <c r="AG217" s="7"/>
    </row>
    <row r="218" spans="1:33" hidden="1" x14ac:dyDescent="0.2">
      <c r="A218" s="7">
        <v>2003</v>
      </c>
      <c r="K218" s="4"/>
      <c r="L218" s="4"/>
      <c r="M218" s="4"/>
      <c r="N218" s="6"/>
      <c r="O218" s="22"/>
      <c r="P218" s="14"/>
      <c r="Q218" s="7">
        <v>2003</v>
      </c>
      <c r="R218" s="40"/>
      <c r="S218" s="40"/>
      <c r="T218" s="40"/>
      <c r="U218" s="40"/>
      <c r="V218" s="40"/>
      <c r="W218" s="40"/>
      <c r="X218" s="40"/>
      <c r="Y218" s="40"/>
      <c r="Z218" s="40"/>
      <c r="AA218" s="40"/>
      <c r="AB218" s="40"/>
      <c r="AC218" s="42"/>
      <c r="AD218" s="43"/>
      <c r="AF218" s="55"/>
      <c r="AG218" s="7"/>
    </row>
    <row r="219" spans="1:33" hidden="1" x14ac:dyDescent="0.2">
      <c r="A219" s="29">
        <v>2004</v>
      </c>
      <c r="B219" s="10"/>
      <c r="C219" s="10"/>
      <c r="D219" s="10"/>
      <c r="E219" s="10"/>
      <c r="F219" s="59"/>
      <c r="G219" s="59"/>
      <c r="H219" s="59"/>
      <c r="I219" s="59"/>
      <c r="J219" s="59"/>
      <c r="K219" s="59"/>
      <c r="L219" s="59"/>
      <c r="M219" s="59"/>
      <c r="N219" s="10"/>
      <c r="O219" s="31"/>
      <c r="P219" s="29"/>
      <c r="Q219" s="29">
        <v>2004</v>
      </c>
      <c r="R219" s="43"/>
      <c r="S219" s="43"/>
      <c r="T219" s="43"/>
      <c r="U219" s="43"/>
      <c r="V219" s="43"/>
      <c r="W219" s="43"/>
      <c r="X219" s="43"/>
      <c r="Y219" s="43"/>
      <c r="Z219" s="43"/>
      <c r="AA219" s="43"/>
      <c r="AB219" s="43"/>
      <c r="AC219" s="43"/>
      <c r="AD219" s="43"/>
      <c r="AF219" s="55"/>
      <c r="AG219" s="7"/>
    </row>
    <row r="220" spans="1:33" hidden="1" x14ac:dyDescent="0.2">
      <c r="A220" s="29">
        <v>2005</v>
      </c>
      <c r="B220" s="10"/>
      <c r="C220" s="10"/>
      <c r="D220" s="10"/>
      <c r="E220" s="10"/>
      <c r="F220" s="59"/>
      <c r="G220" s="59"/>
      <c r="H220" s="59"/>
      <c r="I220" s="59"/>
      <c r="J220" s="59"/>
      <c r="K220" s="59"/>
      <c r="L220" s="59"/>
      <c r="M220" s="59"/>
      <c r="N220" s="10"/>
      <c r="O220" s="31"/>
      <c r="P220" s="29"/>
      <c r="Q220" s="29">
        <v>2005</v>
      </c>
      <c r="R220" s="43"/>
      <c r="S220" s="43"/>
      <c r="T220" s="43"/>
      <c r="U220" s="43"/>
      <c r="V220" s="43"/>
      <c r="W220" s="43"/>
      <c r="X220" s="43"/>
      <c r="Y220" s="43"/>
      <c r="Z220" s="43"/>
      <c r="AA220" s="43"/>
      <c r="AB220" s="43"/>
      <c r="AC220" s="43"/>
      <c r="AD220" s="43"/>
      <c r="AF220" s="55"/>
      <c r="AG220" s="7"/>
    </row>
    <row r="221" spans="1:33" hidden="1" x14ac:dyDescent="0.2">
      <c r="A221" s="29">
        <v>2006</v>
      </c>
      <c r="B221" s="10"/>
      <c r="C221" s="10"/>
      <c r="D221" s="10"/>
      <c r="E221" s="10"/>
      <c r="F221" s="59"/>
      <c r="G221" s="59"/>
      <c r="H221" s="59"/>
      <c r="I221" s="59"/>
      <c r="J221" s="59"/>
      <c r="K221" s="59"/>
      <c r="L221" s="59"/>
      <c r="M221" s="59"/>
      <c r="N221" s="10"/>
      <c r="O221" s="31"/>
      <c r="P221" s="29"/>
      <c r="Q221" s="29">
        <v>2006</v>
      </c>
      <c r="R221" s="43"/>
      <c r="S221" s="43"/>
      <c r="T221" s="43"/>
      <c r="U221" s="43"/>
      <c r="V221" s="43"/>
      <c r="W221" s="43"/>
      <c r="X221" s="43"/>
      <c r="Y221" s="43"/>
      <c r="Z221" s="43"/>
      <c r="AA221" s="43"/>
      <c r="AB221" s="43"/>
      <c r="AC221" s="43"/>
      <c r="AD221" s="43"/>
      <c r="AF221" s="55"/>
      <c r="AG221" s="7"/>
    </row>
    <row r="222" spans="1:33" hidden="1" x14ac:dyDescent="0.2">
      <c r="A222" s="32">
        <v>2007</v>
      </c>
      <c r="B222" s="33"/>
      <c r="C222" s="33"/>
      <c r="D222" s="33"/>
      <c r="E222" s="33"/>
      <c r="F222" s="33"/>
      <c r="G222" s="33"/>
      <c r="H222" s="33"/>
      <c r="I222" s="33"/>
      <c r="J222" s="33"/>
      <c r="K222" s="33"/>
      <c r="L222" s="33"/>
      <c r="M222" s="33"/>
      <c r="N222" s="33"/>
      <c r="O222" s="34"/>
      <c r="P222" s="7"/>
      <c r="Q222" s="32">
        <v>2007</v>
      </c>
      <c r="R222" s="44"/>
      <c r="S222" s="44"/>
      <c r="T222" s="44"/>
      <c r="U222" s="44"/>
      <c r="V222" s="44"/>
      <c r="W222" s="44"/>
      <c r="X222" s="44"/>
      <c r="Y222" s="44"/>
      <c r="Z222" s="44"/>
      <c r="AA222" s="44"/>
      <c r="AB222" s="44"/>
      <c r="AC222" s="44"/>
      <c r="AD222" s="44"/>
      <c r="AF222" s="55"/>
      <c r="AG222" s="7"/>
    </row>
    <row r="223" spans="1:33" hidden="1" x14ac:dyDescent="0.2">
      <c r="A223" s="29"/>
      <c r="B223" s="10"/>
      <c r="C223" s="10"/>
      <c r="D223" s="10"/>
      <c r="E223" s="10"/>
      <c r="F223" s="10"/>
      <c r="G223" s="10"/>
      <c r="H223" s="10"/>
      <c r="I223" s="10"/>
      <c r="J223" s="10"/>
      <c r="K223" s="10"/>
      <c r="L223" s="10"/>
      <c r="M223" s="10"/>
      <c r="N223" s="10"/>
      <c r="O223" s="31"/>
      <c r="P223" s="7"/>
      <c r="Q223" s="29"/>
      <c r="R223" s="43"/>
      <c r="S223" s="43"/>
      <c r="T223" s="43"/>
      <c r="U223" s="43"/>
      <c r="V223" s="43"/>
      <c r="W223" s="43"/>
      <c r="X223" s="43"/>
      <c r="Y223" s="43"/>
      <c r="Z223" s="43"/>
      <c r="AA223" s="43"/>
      <c r="AB223" s="43"/>
      <c r="AC223" s="43"/>
      <c r="AD223" s="43"/>
      <c r="AF223" s="55"/>
      <c r="AG223" s="7"/>
    </row>
    <row r="224" spans="1:33" hidden="1" x14ac:dyDescent="0.2">
      <c r="A224" s="29"/>
      <c r="B224" s="10"/>
      <c r="C224" s="10"/>
      <c r="D224" s="10"/>
      <c r="E224" s="10"/>
      <c r="F224" s="10"/>
      <c r="G224" s="10"/>
      <c r="H224" s="10"/>
      <c r="I224" s="10"/>
      <c r="J224" s="10"/>
      <c r="K224" s="10"/>
      <c r="L224" s="10"/>
      <c r="M224" s="10"/>
      <c r="N224" s="10"/>
      <c r="O224" s="31"/>
      <c r="P224" s="7"/>
      <c r="Q224" s="29"/>
      <c r="R224" s="43"/>
      <c r="S224" s="43"/>
      <c r="T224" s="43"/>
      <c r="U224" s="43"/>
      <c r="V224" s="43"/>
      <c r="W224" s="43"/>
      <c r="X224" s="43"/>
      <c r="Y224" s="43"/>
      <c r="Z224" s="43"/>
      <c r="AA224" s="43"/>
      <c r="AB224" s="43"/>
      <c r="AC224" s="43"/>
      <c r="AD224" s="43"/>
      <c r="AF224" s="55"/>
      <c r="AG224" s="7"/>
    </row>
    <row r="225" spans="1:33" x14ac:dyDescent="0.2">
      <c r="A225" s="29"/>
      <c r="B225" s="10"/>
      <c r="C225" s="10"/>
      <c r="D225" s="10"/>
      <c r="E225" s="10"/>
      <c r="F225" s="10"/>
      <c r="G225" s="10"/>
      <c r="H225" s="10"/>
      <c r="I225" s="10"/>
      <c r="J225" s="10"/>
      <c r="K225" s="10"/>
      <c r="L225" s="10"/>
      <c r="M225" s="10"/>
      <c r="N225" s="10"/>
      <c r="O225" s="31"/>
      <c r="Q225" s="29"/>
      <c r="R225" s="45"/>
      <c r="S225" s="45"/>
      <c r="T225" s="45"/>
      <c r="U225" s="45"/>
      <c r="V225" s="45"/>
      <c r="W225" s="45"/>
      <c r="X225" s="45"/>
      <c r="Y225" s="45"/>
      <c r="Z225" s="45"/>
      <c r="AA225" s="45"/>
      <c r="AB225" s="45"/>
      <c r="AC225" s="45"/>
      <c r="AD225" s="45"/>
      <c r="AF225" s="55"/>
      <c r="AG225" s="7"/>
    </row>
    <row r="226" spans="1:33" ht="18.75" x14ac:dyDescent="0.3">
      <c r="A226" s="35" t="s">
        <v>18</v>
      </c>
      <c r="K226" s="4"/>
      <c r="L226" s="4"/>
      <c r="M226" s="4"/>
      <c r="N226" s="4"/>
      <c r="O226" s="2" t="s">
        <v>25</v>
      </c>
      <c r="Q226" s="35" t="s">
        <v>18</v>
      </c>
      <c r="R226" s="51"/>
      <c r="S226" s="51"/>
      <c r="T226" s="51"/>
      <c r="U226" s="51"/>
      <c r="V226" s="51"/>
      <c r="W226" s="51"/>
      <c r="X226" s="51"/>
      <c r="Y226" s="51"/>
      <c r="Z226" s="51"/>
      <c r="AA226" s="51"/>
      <c r="AB226" s="51"/>
      <c r="AC226" s="51"/>
      <c r="AD226" s="51"/>
      <c r="AF226" s="55"/>
      <c r="AG226" s="7"/>
    </row>
    <row r="227" spans="1:33" x14ac:dyDescent="0.2">
      <c r="A227" s="23"/>
      <c r="B227" s="23" t="s">
        <v>5</v>
      </c>
      <c r="C227" s="23" t="s">
        <v>6</v>
      </c>
      <c r="D227" s="23" t="s">
        <v>7</v>
      </c>
      <c r="E227" s="23" t="s">
        <v>8</v>
      </c>
      <c r="F227" s="23" t="s">
        <v>9</v>
      </c>
      <c r="G227" s="23" t="s">
        <v>10</v>
      </c>
      <c r="H227" s="23" t="s">
        <v>11</v>
      </c>
      <c r="I227" s="23" t="s">
        <v>12</v>
      </c>
      <c r="J227" s="23" t="s">
        <v>13</v>
      </c>
      <c r="K227" s="24" t="s">
        <v>14</v>
      </c>
      <c r="L227" s="24" t="s">
        <v>15</v>
      </c>
      <c r="M227" s="24" t="s">
        <v>16</v>
      </c>
      <c r="N227" s="24" t="s">
        <v>17</v>
      </c>
      <c r="O227" s="24" t="s">
        <v>30</v>
      </c>
      <c r="Q227" s="23"/>
      <c r="R227" s="47" t="s">
        <v>5</v>
      </c>
      <c r="S227" s="47" t="s">
        <v>6</v>
      </c>
      <c r="T227" s="47" t="s">
        <v>7</v>
      </c>
      <c r="U227" s="47" t="s">
        <v>8</v>
      </c>
      <c r="V227" s="47" t="s">
        <v>9</v>
      </c>
      <c r="W227" s="47" t="s">
        <v>10</v>
      </c>
      <c r="X227" s="47" t="s">
        <v>11</v>
      </c>
      <c r="Y227" s="47" t="s">
        <v>12</v>
      </c>
      <c r="Z227" s="47" t="s">
        <v>13</v>
      </c>
      <c r="AA227" s="47" t="s">
        <v>14</v>
      </c>
      <c r="AB227" s="47" t="s">
        <v>15</v>
      </c>
      <c r="AC227" s="47" t="s">
        <v>16</v>
      </c>
      <c r="AD227" s="47" t="s">
        <v>17</v>
      </c>
      <c r="AF227" s="55"/>
      <c r="AG227" s="7"/>
    </row>
    <row r="228" spans="1:33" x14ac:dyDescent="0.2">
      <c r="A228" s="7">
        <v>1992</v>
      </c>
      <c r="K228" s="4"/>
      <c r="L228" s="4"/>
      <c r="M228" s="4"/>
      <c r="N228" s="8">
        <f t="shared" ref="N228:N240" si="200">SUM(B228:M228)</f>
        <v>0</v>
      </c>
      <c r="Q228" s="7">
        <v>1992</v>
      </c>
      <c r="R228" s="40"/>
      <c r="S228" s="40"/>
      <c r="T228" s="40"/>
      <c r="U228" s="40"/>
      <c r="V228" s="40"/>
      <c r="W228" s="40"/>
      <c r="X228" s="40"/>
      <c r="Y228" s="40"/>
      <c r="Z228" s="40"/>
      <c r="AA228" s="40"/>
      <c r="AB228" s="40"/>
      <c r="AC228" s="40"/>
      <c r="AD228" s="41"/>
      <c r="AF228" s="55"/>
      <c r="AG228" s="7"/>
    </row>
    <row r="229" spans="1:33" x14ac:dyDescent="0.2">
      <c r="A229" s="7">
        <v>1993</v>
      </c>
      <c r="K229" s="4"/>
      <c r="L229" s="4"/>
      <c r="M229" s="4"/>
      <c r="N229" s="8">
        <f t="shared" si="200"/>
        <v>0</v>
      </c>
      <c r="Q229" s="7">
        <v>1993</v>
      </c>
      <c r="R229" s="40"/>
      <c r="S229" s="40"/>
      <c r="T229" s="40"/>
      <c r="U229" s="40"/>
      <c r="V229" s="40"/>
      <c r="W229" s="40"/>
      <c r="X229" s="40"/>
      <c r="Y229" s="40"/>
      <c r="Z229" s="40"/>
      <c r="AA229" s="40"/>
      <c r="AB229" s="40"/>
      <c r="AC229" s="40"/>
      <c r="AD229" s="41"/>
      <c r="AF229" s="55"/>
      <c r="AG229" s="7"/>
    </row>
    <row r="230" spans="1:33" x14ac:dyDescent="0.2">
      <c r="A230" s="7">
        <v>1994</v>
      </c>
      <c r="K230" s="4"/>
      <c r="L230" s="4"/>
      <c r="M230" s="4"/>
      <c r="N230" s="8">
        <f t="shared" si="200"/>
        <v>0</v>
      </c>
      <c r="Q230" s="7">
        <v>1994</v>
      </c>
      <c r="R230" s="40"/>
      <c r="S230" s="40"/>
      <c r="T230" s="40"/>
      <c r="U230" s="40"/>
      <c r="V230" s="40"/>
      <c r="W230" s="40"/>
      <c r="X230" s="40"/>
      <c r="Y230" s="40"/>
      <c r="Z230" s="40"/>
      <c r="AA230" s="40"/>
      <c r="AB230" s="40"/>
      <c r="AC230" s="40"/>
      <c r="AD230" s="41"/>
      <c r="AF230" s="55"/>
      <c r="AG230" s="7"/>
    </row>
    <row r="231" spans="1:33" x14ac:dyDescent="0.2">
      <c r="A231" s="7">
        <v>1995</v>
      </c>
      <c r="K231" s="4"/>
      <c r="L231" s="4"/>
      <c r="M231" s="4"/>
      <c r="N231" s="8">
        <f t="shared" si="200"/>
        <v>0</v>
      </c>
      <c r="Q231" s="7">
        <v>1995</v>
      </c>
      <c r="R231" s="40"/>
      <c r="S231" s="40"/>
      <c r="T231" s="40"/>
      <c r="U231" s="40"/>
      <c r="V231" s="40"/>
      <c r="W231" s="40"/>
      <c r="X231" s="40"/>
      <c r="Y231" s="40"/>
      <c r="Z231" s="40"/>
      <c r="AA231" s="40"/>
      <c r="AB231" s="40"/>
      <c r="AC231" s="40"/>
      <c r="AD231" s="41"/>
      <c r="AF231" s="55"/>
      <c r="AG231" s="7"/>
    </row>
    <row r="232" spans="1:33" x14ac:dyDescent="0.2">
      <c r="A232" s="7">
        <v>1996</v>
      </c>
      <c r="K232" s="4"/>
      <c r="L232" s="4"/>
      <c r="M232" s="4"/>
      <c r="N232" s="8">
        <f t="shared" si="200"/>
        <v>0</v>
      </c>
      <c r="Q232" s="7">
        <v>1996</v>
      </c>
      <c r="R232" s="40"/>
      <c r="S232" s="40"/>
      <c r="T232" s="40"/>
      <c r="U232" s="40"/>
      <c r="V232" s="40"/>
      <c r="W232" s="40"/>
      <c r="X232" s="40"/>
      <c r="Y232" s="40"/>
      <c r="Z232" s="40"/>
      <c r="AA232" s="40"/>
      <c r="AB232" s="40"/>
      <c r="AC232" s="40"/>
      <c r="AD232" s="41"/>
      <c r="AF232" s="55"/>
      <c r="AG232" s="7"/>
    </row>
    <row r="233" spans="1:33" x14ac:dyDescent="0.2">
      <c r="A233" s="7">
        <v>1997</v>
      </c>
      <c r="K233" s="4"/>
      <c r="L233" s="4"/>
      <c r="M233" s="4"/>
      <c r="N233" s="8">
        <f t="shared" si="200"/>
        <v>0</v>
      </c>
      <c r="Q233" s="7">
        <v>1997</v>
      </c>
      <c r="R233" s="40"/>
      <c r="S233" s="40"/>
      <c r="T233" s="40"/>
      <c r="U233" s="40"/>
      <c r="V233" s="40"/>
      <c r="W233" s="40"/>
      <c r="X233" s="40"/>
      <c r="Y233" s="40"/>
      <c r="Z233" s="40"/>
      <c r="AA233" s="40"/>
      <c r="AB233" s="40"/>
      <c r="AC233" s="40"/>
      <c r="AD233" s="41"/>
      <c r="AF233" s="55"/>
      <c r="AG233" s="7"/>
    </row>
    <row r="234" spans="1:33" x14ac:dyDescent="0.2">
      <c r="A234" s="7">
        <v>1998</v>
      </c>
      <c r="K234" s="4"/>
      <c r="L234" s="4"/>
      <c r="M234" s="4"/>
      <c r="N234" s="8">
        <f t="shared" si="200"/>
        <v>0</v>
      </c>
      <c r="Q234" s="7">
        <v>1998</v>
      </c>
      <c r="R234" s="40"/>
      <c r="S234" s="40"/>
      <c r="T234" s="40"/>
      <c r="U234" s="40"/>
      <c r="V234" s="40"/>
      <c r="W234" s="40"/>
      <c r="X234" s="40"/>
      <c r="Y234" s="40"/>
      <c r="Z234" s="40"/>
      <c r="AA234" s="40"/>
      <c r="AB234" s="40"/>
      <c r="AC234" s="40"/>
      <c r="AD234" s="41"/>
      <c r="AF234" s="55"/>
      <c r="AG234" s="7"/>
    </row>
    <row r="235" spans="1:33" x14ac:dyDescent="0.2">
      <c r="A235" s="7">
        <v>1999</v>
      </c>
      <c r="B235" s="5"/>
      <c r="C235" s="5"/>
      <c r="D235" s="5"/>
      <c r="E235" s="5"/>
      <c r="F235" s="5"/>
      <c r="G235" s="5"/>
      <c r="H235" s="5"/>
      <c r="I235" s="5">
        <v>328.08</v>
      </c>
      <c r="J235" s="5">
        <v>377.697</v>
      </c>
      <c r="K235" s="5">
        <v>506.51600000000002</v>
      </c>
      <c r="L235" s="5">
        <v>490.20100000000002</v>
      </c>
      <c r="M235" s="5">
        <v>541.08600000000001</v>
      </c>
      <c r="N235" s="8">
        <f t="shared" si="200"/>
        <v>2243.58</v>
      </c>
      <c r="O235" s="22"/>
      <c r="Q235" s="7">
        <v>1999</v>
      </c>
      <c r="R235" s="40"/>
      <c r="S235" s="40"/>
      <c r="T235" s="40"/>
      <c r="U235" s="40"/>
      <c r="V235" s="40"/>
      <c r="W235" s="40"/>
      <c r="X235" s="40"/>
      <c r="Y235" s="40"/>
      <c r="Z235" s="40"/>
      <c r="AA235" s="40"/>
      <c r="AB235" s="40"/>
      <c r="AC235" s="40"/>
      <c r="AD235" s="41"/>
      <c r="AF235" s="55"/>
      <c r="AG235" s="7"/>
    </row>
    <row r="236" spans="1:33" x14ac:dyDescent="0.2">
      <c r="A236" s="7">
        <v>2000</v>
      </c>
      <c r="B236" s="5">
        <v>580.06200000000001</v>
      </c>
      <c r="C236" s="5">
        <v>509.31900000000002</v>
      </c>
      <c r="D236" s="5">
        <v>491.9</v>
      </c>
      <c r="E236" s="5">
        <v>438.43700000000001</v>
      </c>
      <c r="F236" s="5">
        <v>386.54599999999999</v>
      </c>
      <c r="G236" s="5">
        <v>383.21</v>
      </c>
      <c r="H236" s="5">
        <v>397.2</v>
      </c>
      <c r="I236" s="5">
        <v>387.79700000000003</v>
      </c>
      <c r="J236" s="5">
        <v>394.62599999999998</v>
      </c>
      <c r="K236" s="5">
        <v>445.94799999999998</v>
      </c>
      <c r="L236" s="5">
        <v>452.846</v>
      </c>
      <c r="M236" s="5">
        <v>576.59500000000003</v>
      </c>
      <c r="N236" s="8">
        <f t="shared" si="200"/>
        <v>5444.4859999999999</v>
      </c>
      <c r="O236" s="22">
        <f t="shared" ref="O236:O246" si="201">+N236/N235-1</f>
        <v>1.4266957273643017</v>
      </c>
      <c r="Q236" s="7">
        <v>2000</v>
      </c>
      <c r="R236" s="40"/>
      <c r="S236" s="40"/>
      <c r="T236" s="40"/>
      <c r="U236" s="40"/>
      <c r="V236" s="40"/>
      <c r="W236" s="40"/>
      <c r="X236" s="40"/>
      <c r="Y236" s="40">
        <f t="shared" ref="Y236:AD242" si="202">+I236/I235-1</f>
        <v>0.18201962935869309</v>
      </c>
      <c r="Z236" s="40">
        <f t="shared" si="202"/>
        <v>4.4821642745375145E-2</v>
      </c>
      <c r="AA236" s="40">
        <f t="shared" si="202"/>
        <v>-0.11957766388426039</v>
      </c>
      <c r="AB236" s="40">
        <f t="shared" si="202"/>
        <v>-7.6203434917513468E-2</v>
      </c>
      <c r="AC236" s="40">
        <f t="shared" si="202"/>
        <v>6.5625427381229562E-2</v>
      </c>
      <c r="AD236" s="41">
        <f t="shared" si="202"/>
        <v>1.4266957273643017</v>
      </c>
      <c r="AF236" s="55"/>
      <c r="AG236" s="7"/>
    </row>
    <row r="237" spans="1:33" x14ac:dyDescent="0.2">
      <c r="A237" s="7">
        <v>2001</v>
      </c>
      <c r="B237" s="6">
        <v>617.08100000000002</v>
      </c>
      <c r="C237" s="6">
        <v>556.41499999999996</v>
      </c>
      <c r="D237" s="6">
        <v>586.65099999999995</v>
      </c>
      <c r="E237" s="6">
        <v>470.96600000000001</v>
      </c>
      <c r="F237" s="6">
        <v>419.14</v>
      </c>
      <c r="G237" s="6">
        <v>405.71800000000002</v>
      </c>
      <c r="H237" s="5">
        <v>407.98599999999999</v>
      </c>
      <c r="I237" s="5">
        <v>434.16500000000002</v>
      </c>
      <c r="J237" s="6">
        <v>381.33699999999999</v>
      </c>
      <c r="K237" s="6">
        <v>449.32299999999998</v>
      </c>
      <c r="L237" s="6">
        <v>485.94499999999999</v>
      </c>
      <c r="M237" s="6">
        <v>601.51199999999994</v>
      </c>
      <c r="N237" s="6">
        <f t="shared" si="200"/>
        <v>5816.2389999999987</v>
      </c>
      <c r="O237" s="22">
        <f t="shared" si="201"/>
        <v>6.8280642102853895E-2</v>
      </c>
      <c r="Q237" s="7">
        <v>2001</v>
      </c>
      <c r="R237" s="40">
        <f t="shared" ref="R237:X239" si="203">+B237/B236-1</f>
        <v>6.3819040033651575E-2</v>
      </c>
      <c r="S237" s="40">
        <f t="shared" si="203"/>
        <v>9.246857077784254E-2</v>
      </c>
      <c r="T237" s="40">
        <f t="shared" si="203"/>
        <v>0.19262248424476525</v>
      </c>
      <c r="U237" s="40">
        <f t="shared" si="203"/>
        <v>7.419309957873077E-2</v>
      </c>
      <c r="V237" s="40">
        <f t="shared" si="203"/>
        <v>8.4321141597636595E-2</v>
      </c>
      <c r="W237" s="40">
        <f t="shared" si="203"/>
        <v>5.8735419221836782E-2</v>
      </c>
      <c r="X237" s="40">
        <f t="shared" si="203"/>
        <v>2.715508559919444E-2</v>
      </c>
      <c r="Y237" s="40">
        <f t="shared" si="202"/>
        <v>0.11956771197301674</v>
      </c>
      <c r="Z237" s="40">
        <f t="shared" si="202"/>
        <v>-3.3674922584928435E-2</v>
      </c>
      <c r="AA237" s="40">
        <f t="shared" si="202"/>
        <v>7.5681469588382289E-3</v>
      </c>
      <c r="AB237" s="40">
        <f t="shared" si="202"/>
        <v>7.3091072903371135E-2</v>
      </c>
      <c r="AC237" s="42">
        <f t="shared" si="202"/>
        <v>4.321404105134441E-2</v>
      </c>
      <c r="AD237" s="43">
        <f t="shared" si="202"/>
        <v>6.8280642102853895E-2</v>
      </c>
      <c r="AF237" s="55"/>
      <c r="AG237" s="7"/>
    </row>
    <row r="238" spans="1:33" x14ac:dyDescent="0.2">
      <c r="A238" s="7">
        <v>2002</v>
      </c>
      <c r="B238" s="4">
        <v>603.61599999999999</v>
      </c>
      <c r="C238" s="4">
        <v>500.92500000000001</v>
      </c>
      <c r="D238" s="4">
        <v>560.61900000000003</v>
      </c>
      <c r="E238" s="4">
        <v>425.87</v>
      </c>
      <c r="F238" s="4">
        <f>428.622</f>
        <v>428.62200000000001</v>
      </c>
      <c r="G238" s="4">
        <v>388.58199999999999</v>
      </c>
      <c r="H238" s="4">
        <v>385.03899999999999</v>
      </c>
      <c r="I238" s="4">
        <v>392.6</v>
      </c>
      <c r="J238" s="4">
        <v>363.5</v>
      </c>
      <c r="K238" s="4">
        <v>450.64</v>
      </c>
      <c r="L238" s="4">
        <v>482.91</v>
      </c>
      <c r="M238" s="4">
        <v>536.27599999999995</v>
      </c>
      <c r="N238" s="6">
        <f t="shared" si="200"/>
        <v>5519.1989999999987</v>
      </c>
      <c r="O238" s="22">
        <f t="shared" si="201"/>
        <v>-5.1070803658515462E-2</v>
      </c>
      <c r="P238" s="14"/>
      <c r="Q238" s="7">
        <v>2002</v>
      </c>
      <c r="R238" s="40">
        <f t="shared" si="203"/>
        <v>-2.1820474135486267E-2</v>
      </c>
      <c r="S238" s="40">
        <f t="shared" si="203"/>
        <v>-9.9727721215279841E-2</v>
      </c>
      <c r="T238" s="40">
        <f t="shared" si="203"/>
        <v>-4.4373912257884007E-2</v>
      </c>
      <c r="U238" s="40">
        <f t="shared" si="203"/>
        <v>-9.5752134973649872E-2</v>
      </c>
      <c r="V238" s="40">
        <f t="shared" si="203"/>
        <v>2.2622512764231661E-2</v>
      </c>
      <c r="W238" s="40">
        <f t="shared" si="203"/>
        <v>-4.2236233048570715E-2</v>
      </c>
      <c r="X238" s="40">
        <f t="shared" si="203"/>
        <v>-5.624457701979968E-2</v>
      </c>
      <c r="Y238" s="40">
        <f t="shared" si="202"/>
        <v>-9.5735492266764921E-2</v>
      </c>
      <c r="Z238" s="40">
        <f t="shared" si="202"/>
        <v>-4.6774899891696808E-2</v>
      </c>
      <c r="AA238" s="40">
        <f t="shared" si="202"/>
        <v>2.9310763081347169E-3</v>
      </c>
      <c r="AB238" s="40">
        <f t="shared" si="202"/>
        <v>-6.2455627694490978E-3</v>
      </c>
      <c r="AC238" s="42">
        <f t="shared" si="202"/>
        <v>-0.10845336418891061</v>
      </c>
      <c r="AD238" s="43">
        <f t="shared" si="202"/>
        <v>-5.1070803658515462E-2</v>
      </c>
      <c r="AF238" s="55"/>
      <c r="AG238" s="7"/>
    </row>
    <row r="239" spans="1:33" x14ac:dyDescent="0.2">
      <c r="A239" s="7">
        <v>2003</v>
      </c>
      <c r="B239" s="4" t="e">
        <f>+Declaracion_Energías!#REF!</f>
        <v>#REF!</v>
      </c>
      <c r="C239" s="4" t="e">
        <f>+Declaracion_Energías!#REF!</f>
        <v>#REF!</v>
      </c>
      <c r="D239" s="4" t="e">
        <f>+Declaracion_Energías!#REF!</f>
        <v>#REF!</v>
      </c>
      <c r="E239" s="4" t="e">
        <f>+Declaracion_Energías!#REF!</f>
        <v>#REF!</v>
      </c>
      <c r="F239" s="4" t="e">
        <f>+Declaracion_Energías!#REF!</f>
        <v>#REF!</v>
      </c>
      <c r="G239" s="4" t="e">
        <f>+Declaracion_Energías!#REF!</f>
        <v>#REF!</v>
      </c>
      <c r="H239" s="4" t="e">
        <f>+Declaracion_Energías!#REF!</f>
        <v>#REF!</v>
      </c>
      <c r="I239" s="4" t="e">
        <f>+Declaracion_Energías!#REF!</f>
        <v>#REF!</v>
      </c>
      <c r="J239" s="4" t="e">
        <f>+Declaracion_Energías!#REF!</f>
        <v>#REF!</v>
      </c>
      <c r="K239" s="4" t="e">
        <f>+Declaracion_Energías!#REF!</f>
        <v>#REF!</v>
      </c>
      <c r="L239" s="4" t="e">
        <f>+Declaracion_Energías!#REF!</f>
        <v>#REF!</v>
      </c>
      <c r="M239" s="4" t="e">
        <f>+Declaracion_Energías!#REF!</f>
        <v>#REF!</v>
      </c>
      <c r="N239" s="6" t="e">
        <f t="shared" si="200"/>
        <v>#REF!</v>
      </c>
      <c r="O239" s="22" t="e">
        <f t="shared" si="201"/>
        <v>#REF!</v>
      </c>
      <c r="P239" s="14"/>
      <c r="Q239" s="7">
        <v>2003</v>
      </c>
      <c r="R239" s="40" t="e">
        <f t="shared" si="203"/>
        <v>#REF!</v>
      </c>
      <c r="S239" s="40" t="e">
        <f t="shared" si="203"/>
        <v>#REF!</v>
      </c>
      <c r="T239" s="40" t="e">
        <f>+D239/D238-1</f>
        <v>#REF!</v>
      </c>
      <c r="U239" s="40" t="e">
        <f>+E239/E238-1</f>
        <v>#REF!</v>
      </c>
      <c r="V239" s="40" t="e">
        <f>+F239/F238-1</f>
        <v>#REF!</v>
      </c>
      <c r="W239" s="40" t="e">
        <f t="shared" si="203"/>
        <v>#REF!</v>
      </c>
      <c r="X239" s="40" t="e">
        <f t="shared" si="203"/>
        <v>#REF!</v>
      </c>
      <c r="Y239" s="40" t="e">
        <f t="shared" si="202"/>
        <v>#REF!</v>
      </c>
      <c r="Z239" s="40" t="e">
        <f t="shared" si="202"/>
        <v>#REF!</v>
      </c>
      <c r="AA239" s="40" t="e">
        <f t="shared" si="202"/>
        <v>#REF!</v>
      </c>
      <c r="AB239" s="40" t="e">
        <f t="shared" si="202"/>
        <v>#REF!</v>
      </c>
      <c r="AC239" s="42" t="e">
        <f t="shared" ref="AC239:AD242" si="204">+M239/M238-1</f>
        <v>#REF!</v>
      </c>
      <c r="AD239" s="43" t="e">
        <f t="shared" si="204"/>
        <v>#REF!</v>
      </c>
      <c r="AF239" s="55"/>
      <c r="AG239" s="7"/>
    </row>
    <row r="240" spans="1:33" x14ac:dyDescent="0.2">
      <c r="A240" s="29">
        <v>2004</v>
      </c>
      <c r="B240" s="10" t="e">
        <f>+Declaracion_Energías!#REF!</f>
        <v>#REF!</v>
      </c>
      <c r="C240" s="10" t="e">
        <f>+Declaracion_Energías!#REF!</f>
        <v>#REF!</v>
      </c>
      <c r="D240" s="10" t="e">
        <f>+Declaracion_Energías!#REF!</f>
        <v>#REF!</v>
      </c>
      <c r="E240" s="10" t="e">
        <f>+Declaracion_Energías!#REF!</f>
        <v>#REF!</v>
      </c>
      <c r="F240" s="59" t="e">
        <f>+Declaracion_Energías!#REF!</f>
        <v>#REF!</v>
      </c>
      <c r="G240" s="59" t="e">
        <f>+Declaracion_Energías!#REF!</f>
        <v>#REF!</v>
      </c>
      <c r="H240" s="59" t="e">
        <f>+Declaracion_Energías!#REF!</f>
        <v>#REF!</v>
      </c>
      <c r="I240" s="59" t="e">
        <f>+Declaracion_Energías!#REF!</f>
        <v>#REF!</v>
      </c>
      <c r="J240" s="59" t="e">
        <f>+Declaracion_Energías!#REF!</f>
        <v>#REF!</v>
      </c>
      <c r="K240" s="59" t="e">
        <f>+Declaracion_Energías!#REF!</f>
        <v>#REF!</v>
      </c>
      <c r="L240" s="59" t="e">
        <f>+Declaracion_Energías!#REF!</f>
        <v>#REF!</v>
      </c>
      <c r="M240" s="59" t="e">
        <f>+Declaracion_Energías!#REF!</f>
        <v>#REF!</v>
      </c>
      <c r="N240" s="10" t="e">
        <f t="shared" si="200"/>
        <v>#REF!</v>
      </c>
      <c r="O240" s="22" t="e">
        <f t="shared" si="201"/>
        <v>#REF!</v>
      </c>
      <c r="P240" s="29"/>
      <c r="Q240" s="29">
        <v>2004</v>
      </c>
      <c r="R240" s="43" t="e">
        <f t="shared" ref="R240:R246" si="205">+B240/B239-1</f>
        <v>#REF!</v>
      </c>
      <c r="S240" s="43"/>
      <c r="T240" s="43"/>
      <c r="U240" s="43"/>
      <c r="V240" s="43" t="e">
        <f t="shared" ref="V240:Z242" si="206">+F240/F239-1</f>
        <v>#REF!</v>
      </c>
      <c r="W240" s="43" t="e">
        <f t="shared" si="206"/>
        <v>#REF!</v>
      </c>
      <c r="X240" s="43" t="e">
        <f t="shared" si="206"/>
        <v>#REF!</v>
      </c>
      <c r="Y240" s="43" t="e">
        <f t="shared" si="206"/>
        <v>#REF!</v>
      </c>
      <c r="Z240" s="43" t="e">
        <f t="shared" si="206"/>
        <v>#REF!</v>
      </c>
      <c r="AA240" s="43" t="e">
        <f t="shared" si="202"/>
        <v>#REF!</v>
      </c>
      <c r="AB240" s="43" t="e">
        <f t="shared" si="202"/>
        <v>#REF!</v>
      </c>
      <c r="AC240" s="43" t="e">
        <f t="shared" si="204"/>
        <v>#REF!</v>
      </c>
      <c r="AD240" s="43" t="e">
        <f t="shared" si="204"/>
        <v>#REF!</v>
      </c>
      <c r="AF240" s="55"/>
      <c r="AG240" s="7"/>
    </row>
    <row r="241" spans="1:33" x14ac:dyDescent="0.2">
      <c r="A241" s="29">
        <v>2005</v>
      </c>
      <c r="B241" s="10" t="e">
        <f>+Declaracion_Energías!#REF!</f>
        <v>#REF!</v>
      </c>
      <c r="C241" s="10" t="e">
        <f>+Declaracion_Energías!#REF!</f>
        <v>#REF!</v>
      </c>
      <c r="D241" s="10" t="e">
        <f>+Declaracion_Energías!#REF!</f>
        <v>#REF!</v>
      </c>
      <c r="E241" s="10" t="e">
        <f>+Declaracion_Energías!#REF!</f>
        <v>#REF!</v>
      </c>
      <c r="F241" s="59" t="e">
        <f>+Declaracion_Energías!#REF!</f>
        <v>#REF!</v>
      </c>
      <c r="G241" s="59" t="e">
        <f>+Declaracion_Energías!#REF!</f>
        <v>#REF!</v>
      </c>
      <c r="H241" s="59" t="e">
        <f>+Declaracion_Energías!#REF!</f>
        <v>#REF!</v>
      </c>
      <c r="I241" s="59" t="e">
        <f>+Declaracion_Energías!#REF!</f>
        <v>#REF!</v>
      </c>
      <c r="J241" s="59" t="e">
        <f>+Declaracion_Energías!#REF!</f>
        <v>#REF!</v>
      </c>
      <c r="K241" s="59" t="e">
        <f>+Declaracion_Energías!#REF!</f>
        <v>#REF!</v>
      </c>
      <c r="L241" s="59" t="e">
        <f>+Declaracion_Energías!#REF!</f>
        <v>#REF!</v>
      </c>
      <c r="M241" s="59" t="e">
        <f>+Declaracion_Energías!#REF!</f>
        <v>#REF!</v>
      </c>
      <c r="N241" s="10" t="e">
        <f t="shared" ref="N241:N247" si="207">SUM(B241:M241)</f>
        <v>#REF!</v>
      </c>
      <c r="O241" s="22" t="e">
        <f t="shared" si="201"/>
        <v>#REF!</v>
      </c>
      <c r="P241" s="29"/>
      <c r="Q241" s="29">
        <v>2005</v>
      </c>
      <c r="R241" s="43" t="e">
        <f t="shared" si="205"/>
        <v>#REF!</v>
      </c>
      <c r="S241" s="43"/>
      <c r="T241" s="43"/>
      <c r="U241" s="43"/>
      <c r="V241" s="43" t="e">
        <f t="shared" si="206"/>
        <v>#REF!</v>
      </c>
      <c r="W241" s="43" t="e">
        <f t="shared" si="206"/>
        <v>#REF!</v>
      </c>
      <c r="X241" s="43" t="e">
        <f t="shared" si="206"/>
        <v>#REF!</v>
      </c>
      <c r="Y241" s="43" t="e">
        <f t="shared" si="206"/>
        <v>#REF!</v>
      </c>
      <c r="Z241" s="43" t="e">
        <f t="shared" si="206"/>
        <v>#REF!</v>
      </c>
      <c r="AA241" s="43" t="e">
        <f t="shared" si="202"/>
        <v>#REF!</v>
      </c>
      <c r="AB241" s="43" t="e">
        <f t="shared" si="202"/>
        <v>#REF!</v>
      </c>
      <c r="AC241" s="43" t="e">
        <f t="shared" si="204"/>
        <v>#REF!</v>
      </c>
      <c r="AD241" s="43" t="e">
        <f t="shared" si="204"/>
        <v>#REF!</v>
      </c>
      <c r="AF241" s="55"/>
      <c r="AG241" s="7"/>
    </row>
    <row r="242" spans="1:33" x14ac:dyDescent="0.2">
      <c r="A242" s="29">
        <v>2006</v>
      </c>
      <c r="B242" s="10" t="e">
        <f>+Declaracion_Energías!#REF!</f>
        <v>#REF!</v>
      </c>
      <c r="C242" s="10" t="e">
        <f>+Declaracion_Energías!#REF!</f>
        <v>#REF!</v>
      </c>
      <c r="D242" s="10" t="e">
        <f>+Declaracion_Energías!#REF!</f>
        <v>#REF!</v>
      </c>
      <c r="E242" s="10" t="e">
        <f>+Declaracion_Energías!#REF!</f>
        <v>#REF!</v>
      </c>
      <c r="F242" s="59" t="e">
        <f>+Declaracion_Energías!#REF!</f>
        <v>#REF!</v>
      </c>
      <c r="G242" s="59" t="e">
        <f>+Declaracion_Energías!#REF!</f>
        <v>#REF!</v>
      </c>
      <c r="H242" s="59" t="e">
        <f>+Declaracion_Energías!#REF!</f>
        <v>#REF!</v>
      </c>
      <c r="I242" s="59" t="e">
        <f>+Declaracion_Energías!#REF!</f>
        <v>#REF!</v>
      </c>
      <c r="J242" s="59" t="e">
        <f>+Declaracion_Energías!#REF!</f>
        <v>#REF!</v>
      </c>
      <c r="K242" s="59" t="e">
        <f>+Declaracion_Energías!#REF!</f>
        <v>#REF!</v>
      </c>
      <c r="L242" s="59" t="e">
        <f>+Declaracion_Energías!#REF!</f>
        <v>#REF!</v>
      </c>
      <c r="M242" s="59" t="e">
        <f>+Declaracion_Energías!#REF!</f>
        <v>#REF!</v>
      </c>
      <c r="N242" s="10" t="e">
        <f t="shared" si="207"/>
        <v>#REF!</v>
      </c>
      <c r="O242" s="22" t="e">
        <f t="shared" si="201"/>
        <v>#REF!</v>
      </c>
      <c r="P242" s="29"/>
      <c r="Q242" s="29">
        <v>2006</v>
      </c>
      <c r="R242" s="43" t="e">
        <f t="shared" si="205"/>
        <v>#REF!</v>
      </c>
      <c r="S242" s="43" t="e">
        <f t="shared" ref="S242:U246" si="208">+C242/C241-1</f>
        <v>#REF!</v>
      </c>
      <c r="T242" s="43" t="e">
        <f t="shared" si="208"/>
        <v>#REF!</v>
      </c>
      <c r="U242" s="43" t="e">
        <f t="shared" si="208"/>
        <v>#REF!</v>
      </c>
      <c r="V242" s="43" t="e">
        <f t="shared" si="206"/>
        <v>#REF!</v>
      </c>
      <c r="W242" s="43" t="e">
        <f t="shared" ref="W242:Z246" si="209">+G242/G241-1</f>
        <v>#REF!</v>
      </c>
      <c r="X242" s="43" t="e">
        <f t="shared" si="209"/>
        <v>#REF!</v>
      </c>
      <c r="Y242" s="43" t="e">
        <f t="shared" si="209"/>
        <v>#REF!</v>
      </c>
      <c r="Z242" s="43" t="e">
        <f t="shared" si="209"/>
        <v>#REF!</v>
      </c>
      <c r="AA242" s="43" t="e">
        <f t="shared" si="202"/>
        <v>#REF!</v>
      </c>
      <c r="AB242" s="43" t="e">
        <f t="shared" si="202"/>
        <v>#REF!</v>
      </c>
      <c r="AC242" s="43" t="e">
        <f t="shared" si="204"/>
        <v>#REF!</v>
      </c>
      <c r="AD242" s="43" t="e">
        <f t="shared" si="204"/>
        <v>#REF!</v>
      </c>
      <c r="AF242" s="55"/>
      <c r="AG242" s="7"/>
    </row>
    <row r="243" spans="1:33" x14ac:dyDescent="0.2">
      <c r="A243" s="29">
        <v>2007</v>
      </c>
      <c r="B243" s="10" t="e">
        <f>+Declaracion_Energías!#REF!</f>
        <v>#REF!</v>
      </c>
      <c r="C243" s="10" t="e">
        <f>+Declaracion_Energías!#REF!</f>
        <v>#REF!</v>
      </c>
      <c r="D243" s="10" t="e">
        <f>+Declaracion_Energías!#REF!</f>
        <v>#REF!</v>
      </c>
      <c r="E243" s="10" t="e">
        <f>+Declaracion_Energías!#REF!</f>
        <v>#REF!</v>
      </c>
      <c r="F243" s="59" t="e">
        <f>+Declaracion_Energías!#REF!</f>
        <v>#REF!</v>
      </c>
      <c r="G243" s="59" t="e">
        <f>+Declaracion_Energías!#REF!</f>
        <v>#REF!</v>
      </c>
      <c r="H243" s="59" t="e">
        <f>+Declaracion_Energías!#REF!</f>
        <v>#REF!</v>
      </c>
      <c r="I243" s="59" t="e">
        <f>+Declaracion_Energías!#REF!</f>
        <v>#REF!</v>
      </c>
      <c r="J243" s="59" t="e">
        <f>+Declaracion_Energías!#REF!</f>
        <v>#REF!</v>
      </c>
      <c r="K243" s="59" t="e">
        <f>+Declaracion_Energías!#REF!</f>
        <v>#REF!</v>
      </c>
      <c r="L243" s="59" t="e">
        <f>+Declaracion_Energías!#REF!</f>
        <v>#REF!</v>
      </c>
      <c r="M243" s="59" t="e">
        <f>+Declaracion_Energías!#REF!</f>
        <v>#REF!</v>
      </c>
      <c r="N243" s="10" t="e">
        <f t="shared" si="207"/>
        <v>#REF!</v>
      </c>
      <c r="O243" s="22" t="e">
        <f t="shared" si="201"/>
        <v>#REF!</v>
      </c>
      <c r="P243" s="29"/>
      <c r="Q243" s="29">
        <v>2007</v>
      </c>
      <c r="R243" s="43" t="e">
        <f t="shared" si="205"/>
        <v>#REF!</v>
      </c>
      <c r="S243" s="43" t="e">
        <f t="shared" si="208"/>
        <v>#REF!</v>
      </c>
      <c r="T243" s="43" t="e">
        <f t="shared" si="208"/>
        <v>#REF!</v>
      </c>
      <c r="U243" s="43" t="e">
        <f t="shared" si="208"/>
        <v>#REF!</v>
      </c>
      <c r="V243" s="43" t="e">
        <f>+F243/F242-1</f>
        <v>#REF!</v>
      </c>
      <c r="W243" s="43" t="e">
        <f t="shared" si="209"/>
        <v>#REF!</v>
      </c>
      <c r="X243" s="43" t="e">
        <f t="shared" si="209"/>
        <v>#REF!</v>
      </c>
      <c r="Y243" s="43" t="e">
        <f t="shared" si="209"/>
        <v>#REF!</v>
      </c>
      <c r="Z243" s="43" t="e">
        <f t="shared" si="209"/>
        <v>#REF!</v>
      </c>
      <c r="AA243" s="43" t="e">
        <f t="shared" ref="AA243:AD246" si="210">+K243/K242-1</f>
        <v>#REF!</v>
      </c>
      <c r="AB243" s="43" t="e">
        <f t="shared" si="210"/>
        <v>#REF!</v>
      </c>
      <c r="AC243" s="43" t="e">
        <f t="shared" si="210"/>
        <v>#REF!</v>
      </c>
      <c r="AD243" s="43" t="e">
        <f t="shared" si="210"/>
        <v>#REF!</v>
      </c>
      <c r="AF243" s="55"/>
      <c r="AG243" s="7"/>
    </row>
    <row r="244" spans="1:33" x14ac:dyDescent="0.2">
      <c r="A244" s="29">
        <v>2008</v>
      </c>
      <c r="B244" s="10" t="e">
        <f>+Declaracion_Energías!#REF!</f>
        <v>#REF!</v>
      </c>
      <c r="C244" s="10" t="e">
        <f>+Declaracion_Energías!#REF!</f>
        <v>#REF!</v>
      </c>
      <c r="D244" s="10" t="e">
        <f>+Declaracion_Energías!#REF!</f>
        <v>#REF!</v>
      </c>
      <c r="E244" s="10" t="e">
        <f>+Declaracion_Energías!#REF!</f>
        <v>#REF!</v>
      </c>
      <c r="F244" s="59" t="e">
        <f>+Declaracion_Energías!#REF!</f>
        <v>#REF!</v>
      </c>
      <c r="G244" s="59" t="e">
        <f>+Declaracion_Energías!#REF!</f>
        <v>#REF!</v>
      </c>
      <c r="H244" s="59" t="e">
        <f>+Declaracion_Energías!#REF!</f>
        <v>#REF!</v>
      </c>
      <c r="I244" s="59" t="e">
        <f>+Declaracion_Energías!#REF!</f>
        <v>#REF!</v>
      </c>
      <c r="J244" s="59" t="e">
        <f>+Declaracion_Energías!#REF!</f>
        <v>#REF!</v>
      </c>
      <c r="K244" s="59" t="e">
        <f>+Declaracion_Energías!#REF!</f>
        <v>#REF!</v>
      </c>
      <c r="L244" s="59" t="e">
        <f>+Declaracion_Energías!#REF!</f>
        <v>#REF!</v>
      </c>
      <c r="M244" s="59" t="e">
        <f>+Declaracion_Energías!#REF!</f>
        <v>#REF!</v>
      </c>
      <c r="N244" s="10" t="e">
        <f t="shared" si="207"/>
        <v>#REF!</v>
      </c>
      <c r="O244" s="22" t="e">
        <f t="shared" si="201"/>
        <v>#REF!</v>
      </c>
      <c r="P244" s="29"/>
      <c r="Q244" s="29">
        <v>2008</v>
      </c>
      <c r="R244" s="43" t="e">
        <f t="shared" si="205"/>
        <v>#REF!</v>
      </c>
      <c r="S244" s="43" t="e">
        <f t="shared" si="208"/>
        <v>#REF!</v>
      </c>
      <c r="T244" s="43" t="e">
        <f t="shared" si="208"/>
        <v>#REF!</v>
      </c>
      <c r="U244" s="43" t="e">
        <f t="shared" si="208"/>
        <v>#REF!</v>
      </c>
      <c r="V244" s="43" t="e">
        <f>+F244/F243-1</f>
        <v>#REF!</v>
      </c>
      <c r="W244" s="43" t="e">
        <f t="shared" si="209"/>
        <v>#REF!</v>
      </c>
      <c r="X244" s="43" t="e">
        <f t="shared" si="209"/>
        <v>#REF!</v>
      </c>
      <c r="Y244" s="43" t="e">
        <f t="shared" si="209"/>
        <v>#REF!</v>
      </c>
      <c r="Z244" s="43" t="e">
        <f t="shared" si="209"/>
        <v>#REF!</v>
      </c>
      <c r="AA244" s="43" t="e">
        <f t="shared" si="210"/>
        <v>#REF!</v>
      </c>
      <c r="AB244" s="43" t="e">
        <f t="shared" si="210"/>
        <v>#REF!</v>
      </c>
      <c r="AC244" s="43" t="e">
        <f t="shared" si="210"/>
        <v>#REF!</v>
      </c>
      <c r="AD244" s="43" t="e">
        <f t="shared" si="210"/>
        <v>#REF!</v>
      </c>
      <c r="AF244" s="55"/>
      <c r="AG244" s="7"/>
    </row>
    <row r="245" spans="1:33" x14ac:dyDescent="0.2">
      <c r="A245" s="29">
        <v>2009</v>
      </c>
      <c r="B245" s="10" t="e">
        <f>+Declaracion_Energías!#REF!</f>
        <v>#REF!</v>
      </c>
      <c r="C245" s="10" t="e">
        <f>+Declaracion_Energías!#REF!</f>
        <v>#REF!</v>
      </c>
      <c r="D245" s="10" t="e">
        <f>+Declaracion_Energías!#REF!</f>
        <v>#REF!</v>
      </c>
      <c r="E245" s="10" t="e">
        <f>+Declaracion_Energías!#REF!</f>
        <v>#REF!</v>
      </c>
      <c r="F245" s="59" t="e">
        <f>+Declaracion_Energías!#REF!</f>
        <v>#REF!</v>
      </c>
      <c r="G245" s="59" t="e">
        <f>+Declaracion_Energías!#REF!</f>
        <v>#REF!</v>
      </c>
      <c r="H245" s="59" t="e">
        <f>+Declaracion_Energías!#REF!</f>
        <v>#REF!</v>
      </c>
      <c r="I245" s="59" t="e">
        <f>+Declaracion_Energías!#REF!</f>
        <v>#REF!</v>
      </c>
      <c r="J245" s="59" t="e">
        <f>+Declaracion_Energías!#REF!</f>
        <v>#REF!</v>
      </c>
      <c r="K245" s="59" t="e">
        <f>+Declaracion_Energías!#REF!</f>
        <v>#REF!</v>
      </c>
      <c r="L245" s="59" t="e">
        <f>+Declaracion_Energías!#REF!</f>
        <v>#REF!</v>
      </c>
      <c r="M245" s="59" t="e">
        <f>+Declaracion_Energías!#REF!</f>
        <v>#REF!</v>
      </c>
      <c r="N245" s="10" t="e">
        <f t="shared" si="207"/>
        <v>#REF!</v>
      </c>
      <c r="O245" s="22" t="e">
        <f t="shared" si="201"/>
        <v>#REF!</v>
      </c>
      <c r="P245" s="29"/>
      <c r="Q245" s="29">
        <v>2009</v>
      </c>
      <c r="R245" s="43" t="e">
        <f t="shared" si="205"/>
        <v>#REF!</v>
      </c>
      <c r="S245" s="43" t="e">
        <f t="shared" si="208"/>
        <v>#REF!</v>
      </c>
      <c r="T245" s="43" t="e">
        <f t="shared" si="208"/>
        <v>#REF!</v>
      </c>
      <c r="U245" s="43" t="e">
        <f t="shared" si="208"/>
        <v>#REF!</v>
      </c>
      <c r="V245" s="43" t="e">
        <f>+F245/F244-1</f>
        <v>#REF!</v>
      </c>
      <c r="W245" s="43" t="e">
        <f t="shared" si="209"/>
        <v>#REF!</v>
      </c>
      <c r="X245" s="43" t="e">
        <f t="shared" si="209"/>
        <v>#REF!</v>
      </c>
      <c r="Y245" s="43" t="e">
        <f t="shared" si="209"/>
        <v>#REF!</v>
      </c>
      <c r="Z245" s="43" t="e">
        <f t="shared" si="209"/>
        <v>#REF!</v>
      </c>
      <c r="AA245" s="43" t="e">
        <f t="shared" si="210"/>
        <v>#REF!</v>
      </c>
      <c r="AB245" s="43" t="e">
        <f t="shared" si="210"/>
        <v>#REF!</v>
      </c>
      <c r="AC245" s="43" t="e">
        <f t="shared" si="210"/>
        <v>#REF!</v>
      </c>
      <c r="AD245" s="43" t="e">
        <f t="shared" si="210"/>
        <v>#REF!</v>
      </c>
      <c r="AF245" s="55"/>
      <c r="AG245" s="7"/>
    </row>
    <row r="246" spans="1:33" x14ac:dyDescent="0.2">
      <c r="A246" s="29">
        <v>2010</v>
      </c>
      <c r="B246" s="10" t="e">
        <f>+Declaracion_Energías!#REF!</f>
        <v>#REF!</v>
      </c>
      <c r="C246" s="10" t="e">
        <f>+Declaracion_Energías!#REF!</f>
        <v>#REF!</v>
      </c>
      <c r="D246" s="10" t="e">
        <f>+Declaracion_Energías!#REF!</f>
        <v>#REF!</v>
      </c>
      <c r="E246" s="10" t="e">
        <f>+Declaracion_Energías!#REF!</f>
        <v>#REF!</v>
      </c>
      <c r="F246" s="59" t="e">
        <f>+Declaracion_Energías!#REF!</f>
        <v>#REF!</v>
      </c>
      <c r="G246" s="59" t="e">
        <f>+Declaracion_Energías!#REF!</f>
        <v>#REF!</v>
      </c>
      <c r="H246" s="59" t="e">
        <f>+Declaracion_Energías!#REF!</f>
        <v>#REF!</v>
      </c>
      <c r="I246" s="59" t="e">
        <f>+Declaracion_Energías!#REF!</f>
        <v>#REF!</v>
      </c>
      <c r="J246" s="59" t="e">
        <f>+Declaracion_Energías!#REF!</f>
        <v>#REF!</v>
      </c>
      <c r="K246" s="59" t="e">
        <f>+Declaracion_Energías!#REF!</f>
        <v>#REF!</v>
      </c>
      <c r="L246" s="59" t="e">
        <f>+Declaracion_Energías!#REF!</f>
        <v>#REF!</v>
      </c>
      <c r="M246" s="59" t="e">
        <f>+Declaracion_Energías!#REF!</f>
        <v>#REF!</v>
      </c>
      <c r="N246" s="10" t="e">
        <f t="shared" si="207"/>
        <v>#REF!</v>
      </c>
      <c r="O246" s="22" t="e">
        <f t="shared" si="201"/>
        <v>#REF!</v>
      </c>
      <c r="P246" s="29"/>
      <c r="Q246" s="29">
        <v>2010</v>
      </c>
      <c r="R246" s="43" t="e">
        <f t="shared" si="205"/>
        <v>#REF!</v>
      </c>
      <c r="S246" s="43" t="e">
        <f t="shared" si="208"/>
        <v>#REF!</v>
      </c>
      <c r="T246" s="43" t="e">
        <f t="shared" si="208"/>
        <v>#REF!</v>
      </c>
      <c r="U246" s="43" t="e">
        <f t="shared" si="208"/>
        <v>#REF!</v>
      </c>
      <c r="V246" s="43" t="e">
        <f>+F246/F245-1</f>
        <v>#REF!</v>
      </c>
      <c r="W246" s="43" t="e">
        <f t="shared" si="209"/>
        <v>#REF!</v>
      </c>
      <c r="X246" s="43" t="e">
        <f t="shared" si="209"/>
        <v>#REF!</v>
      </c>
      <c r="Y246" s="43" t="e">
        <f t="shared" si="209"/>
        <v>#REF!</v>
      </c>
      <c r="Z246" s="43" t="e">
        <f t="shared" si="209"/>
        <v>#REF!</v>
      </c>
      <c r="AA246" s="43" t="e">
        <f t="shared" si="210"/>
        <v>#REF!</v>
      </c>
      <c r="AB246" s="43" t="e">
        <f t="shared" si="210"/>
        <v>#REF!</v>
      </c>
      <c r="AC246" s="43" t="e">
        <f t="shared" si="210"/>
        <v>#REF!</v>
      </c>
      <c r="AD246" s="43" t="e">
        <f t="shared" si="210"/>
        <v>#REF!</v>
      </c>
      <c r="AF246" s="55"/>
      <c r="AG246" s="7"/>
    </row>
    <row r="247" spans="1:33" ht="15" x14ac:dyDescent="0.25">
      <c r="A247" s="32">
        <v>2011</v>
      </c>
      <c r="B247" s="33"/>
      <c r="C247" s="33"/>
      <c r="D247" s="33"/>
      <c r="E247" s="33"/>
      <c r="F247" s="33"/>
      <c r="G247" s="33"/>
      <c r="H247" s="33"/>
      <c r="I247" s="33"/>
      <c r="J247" s="33"/>
      <c r="K247" s="33"/>
      <c r="L247" s="33"/>
      <c r="M247" s="33"/>
      <c r="N247" s="33">
        <f t="shared" si="207"/>
        <v>0</v>
      </c>
      <c r="O247" s="79"/>
      <c r="P247" s="7"/>
      <c r="Q247" s="32"/>
      <c r="R247" s="44"/>
      <c r="S247" s="44"/>
      <c r="T247" s="44"/>
      <c r="U247" s="44"/>
      <c r="V247" s="44"/>
      <c r="W247" s="44"/>
      <c r="X247" s="44"/>
      <c r="Y247" s="44"/>
      <c r="Z247" s="44"/>
      <c r="AA247" s="44"/>
      <c r="AB247" s="44"/>
      <c r="AC247" s="44"/>
      <c r="AD247" s="44"/>
      <c r="AF247" s="55"/>
      <c r="AG247" s="7"/>
    </row>
    <row r="248" spans="1:33" x14ac:dyDescent="0.2">
      <c r="A248" s="29"/>
      <c r="B248" s="38"/>
      <c r="C248" s="39"/>
      <c r="D248" s="39"/>
      <c r="E248" s="10"/>
      <c r="F248" s="10"/>
      <c r="G248" s="10"/>
      <c r="H248" s="10"/>
      <c r="I248" s="10"/>
      <c r="J248" s="10"/>
      <c r="K248" s="10"/>
      <c r="L248" s="10"/>
      <c r="M248" s="10"/>
      <c r="N248" s="10"/>
      <c r="O248" s="31"/>
      <c r="Q248" s="29"/>
      <c r="R248" s="39"/>
      <c r="S248" s="39"/>
      <c r="T248" s="39"/>
      <c r="U248" s="45"/>
      <c r="V248" s="45"/>
      <c r="W248" s="45"/>
      <c r="X248" s="45"/>
      <c r="Y248" s="45"/>
      <c r="Z248" s="45"/>
      <c r="AA248" s="45"/>
      <c r="AB248" s="45"/>
      <c r="AC248" s="45"/>
      <c r="AD248" s="45"/>
      <c r="AF248" s="55"/>
      <c r="AG248" s="7"/>
    </row>
    <row r="249" spans="1:33" ht="18.75" x14ac:dyDescent="0.3">
      <c r="A249" s="35" t="s">
        <v>22</v>
      </c>
      <c r="B249" s="13"/>
      <c r="C249" s="13"/>
      <c r="D249" s="13"/>
      <c r="E249" s="13"/>
      <c r="F249" s="13"/>
      <c r="G249" s="13"/>
      <c r="H249" s="13"/>
      <c r="I249" s="13"/>
      <c r="J249" s="13"/>
      <c r="K249" s="13"/>
      <c r="L249" s="13"/>
      <c r="M249" s="13"/>
      <c r="N249" s="8"/>
      <c r="O249" s="2" t="s">
        <v>25</v>
      </c>
      <c r="Q249" s="35" t="s">
        <v>22</v>
      </c>
      <c r="R249" s="53"/>
      <c r="S249" s="53"/>
      <c r="T249" s="53"/>
      <c r="U249" s="53"/>
      <c r="V249" s="53"/>
      <c r="W249" s="53"/>
      <c r="X249" s="53"/>
      <c r="Y249" s="53"/>
      <c r="Z249" s="53"/>
      <c r="AA249" s="53"/>
      <c r="AB249" s="53"/>
      <c r="AC249" s="53"/>
      <c r="AD249" s="52"/>
      <c r="AF249" s="55"/>
      <c r="AG249" s="7"/>
    </row>
    <row r="250" spans="1:33" x14ac:dyDescent="0.2">
      <c r="A250" s="23"/>
      <c r="B250" s="23" t="s">
        <v>5</v>
      </c>
      <c r="C250" s="23" t="s">
        <v>6</v>
      </c>
      <c r="D250" s="23" t="s">
        <v>7</v>
      </c>
      <c r="E250" s="23" t="s">
        <v>8</v>
      </c>
      <c r="F250" s="23" t="s">
        <v>9</v>
      </c>
      <c r="G250" s="23" t="s">
        <v>10</v>
      </c>
      <c r="H250" s="23" t="s">
        <v>11</v>
      </c>
      <c r="I250" s="23" t="s">
        <v>12</v>
      </c>
      <c r="J250" s="23" t="s">
        <v>13</v>
      </c>
      <c r="K250" s="24" t="s">
        <v>14</v>
      </c>
      <c r="L250" s="24" t="s">
        <v>15</v>
      </c>
      <c r="M250" s="24" t="s">
        <v>16</v>
      </c>
      <c r="N250" s="24" t="s">
        <v>17</v>
      </c>
      <c r="O250" s="24" t="s">
        <v>30</v>
      </c>
      <c r="Q250" s="23"/>
      <c r="R250" s="47" t="s">
        <v>5</v>
      </c>
      <c r="S250" s="47" t="s">
        <v>6</v>
      </c>
      <c r="T250" s="47" t="s">
        <v>7</v>
      </c>
      <c r="U250" s="47" t="s">
        <v>8</v>
      </c>
      <c r="V250" s="47" t="s">
        <v>9</v>
      </c>
      <c r="W250" s="47" t="s">
        <v>10</v>
      </c>
      <c r="X250" s="47" t="s">
        <v>11</v>
      </c>
      <c r="Y250" s="47" t="s">
        <v>12</v>
      </c>
      <c r="Z250" s="47" t="s">
        <v>13</v>
      </c>
      <c r="AA250" s="47" t="s">
        <v>14</v>
      </c>
      <c r="AB250" s="47" t="s">
        <v>15</v>
      </c>
      <c r="AC250" s="47" t="s">
        <v>16</v>
      </c>
      <c r="AD250" s="47" t="s">
        <v>17</v>
      </c>
      <c r="AF250" s="55"/>
      <c r="AG250" s="7"/>
    </row>
    <row r="251" spans="1:33" x14ac:dyDescent="0.2">
      <c r="A251" s="7">
        <v>1992</v>
      </c>
      <c r="B251" s="13"/>
      <c r="C251" s="13"/>
      <c r="D251" s="13"/>
      <c r="E251" s="13"/>
      <c r="F251" s="13"/>
      <c r="G251" s="13"/>
      <c r="H251" s="13"/>
      <c r="I251" s="13"/>
      <c r="J251" s="13"/>
      <c r="K251" s="13"/>
      <c r="L251" s="13"/>
      <c r="M251" s="13"/>
      <c r="N251" s="8">
        <f t="shared" ref="N251:N263" si="211">SUM(B251:M251)</f>
        <v>0</v>
      </c>
      <c r="Q251" s="7">
        <v>1992</v>
      </c>
      <c r="R251" s="40"/>
      <c r="S251" s="40"/>
      <c r="T251" s="40"/>
      <c r="U251" s="40"/>
      <c r="V251" s="40"/>
      <c r="W251" s="40"/>
      <c r="X251" s="40"/>
      <c r="Y251" s="40"/>
      <c r="Z251" s="40"/>
      <c r="AA251" s="40"/>
      <c r="AB251" s="40"/>
      <c r="AC251" s="40"/>
      <c r="AD251" s="41"/>
      <c r="AF251" s="55"/>
      <c r="AG251" s="7"/>
    </row>
    <row r="252" spans="1:33" x14ac:dyDescent="0.2">
      <c r="A252" s="7">
        <v>1993</v>
      </c>
      <c r="B252" s="13"/>
      <c r="C252" s="13"/>
      <c r="D252" s="13"/>
      <c r="E252" s="13"/>
      <c r="F252" s="13"/>
      <c r="G252" s="13"/>
      <c r="H252" s="13"/>
      <c r="I252" s="13"/>
      <c r="J252" s="13"/>
      <c r="K252" s="13"/>
      <c r="L252" s="13"/>
      <c r="M252" s="13"/>
      <c r="N252" s="8">
        <f t="shared" si="211"/>
        <v>0</v>
      </c>
      <c r="Q252" s="7">
        <v>1993</v>
      </c>
      <c r="R252" s="40"/>
      <c r="S252" s="40"/>
      <c r="T252" s="40"/>
      <c r="U252" s="40"/>
      <c r="V252" s="40"/>
      <c r="W252" s="40"/>
      <c r="X252" s="40"/>
      <c r="Y252" s="40"/>
      <c r="Z252" s="40"/>
      <c r="AA252" s="40"/>
      <c r="AB252" s="40"/>
      <c r="AC252" s="40"/>
      <c r="AD252" s="41"/>
      <c r="AF252" s="55"/>
      <c r="AG252" s="7"/>
    </row>
    <row r="253" spans="1:33" x14ac:dyDescent="0.2">
      <c r="A253" s="7">
        <v>1994</v>
      </c>
      <c r="B253" s="13"/>
      <c r="C253" s="13"/>
      <c r="D253" s="13"/>
      <c r="E253" s="13"/>
      <c r="F253" s="13"/>
      <c r="G253" s="13"/>
      <c r="H253" s="13"/>
      <c r="I253" s="13"/>
      <c r="J253" s="13"/>
      <c r="K253" s="13"/>
      <c r="L253" s="13"/>
      <c r="M253" s="13"/>
      <c r="N253" s="8">
        <f t="shared" si="211"/>
        <v>0</v>
      </c>
      <c r="Q253" s="7">
        <v>1994</v>
      </c>
      <c r="R253" s="40"/>
      <c r="S253" s="40"/>
      <c r="T253" s="40"/>
      <c r="U253" s="40"/>
      <c r="V253" s="40"/>
      <c r="W253" s="40"/>
      <c r="X253" s="40"/>
      <c r="Y253" s="40"/>
      <c r="Z253" s="40"/>
      <c r="AA253" s="40"/>
      <c r="AB253" s="40"/>
      <c r="AC253" s="40"/>
      <c r="AD253" s="41"/>
      <c r="AF253" s="55"/>
      <c r="AG253" s="7"/>
    </row>
    <row r="254" spans="1:33" x14ac:dyDescent="0.2">
      <c r="A254" s="7">
        <v>1995</v>
      </c>
      <c r="K254" s="4"/>
      <c r="L254" s="4"/>
      <c r="M254" s="4"/>
      <c r="N254" s="8">
        <f t="shared" si="211"/>
        <v>0</v>
      </c>
      <c r="Q254" s="7">
        <v>1995</v>
      </c>
      <c r="R254" s="40"/>
      <c r="S254" s="40"/>
      <c r="T254" s="40"/>
      <c r="U254" s="40"/>
      <c r="V254" s="40"/>
      <c r="W254" s="40"/>
      <c r="X254" s="40"/>
      <c r="Y254" s="40"/>
      <c r="Z254" s="40"/>
      <c r="AA254" s="40"/>
      <c r="AB254" s="40"/>
      <c r="AC254" s="40"/>
      <c r="AD254" s="41"/>
      <c r="AF254" s="55"/>
      <c r="AG254" s="7"/>
    </row>
    <row r="255" spans="1:33" x14ac:dyDescent="0.2">
      <c r="A255" s="7">
        <v>1996</v>
      </c>
      <c r="K255" s="4"/>
      <c r="L255" s="4"/>
      <c r="M255" s="4"/>
      <c r="N255" s="8">
        <f t="shared" si="211"/>
        <v>0</v>
      </c>
      <c r="Q255" s="7">
        <v>1996</v>
      </c>
      <c r="R255" s="40"/>
      <c r="S255" s="40"/>
      <c r="T255" s="40"/>
      <c r="U255" s="40"/>
      <c r="V255" s="40"/>
      <c r="W255" s="40"/>
      <c r="X255" s="40"/>
      <c r="Y255" s="40"/>
      <c r="Z255" s="40"/>
      <c r="AA255" s="40"/>
      <c r="AB255" s="40"/>
      <c r="AC255" s="40"/>
      <c r="AD255" s="41"/>
      <c r="AF255" s="55"/>
      <c r="AG255" s="7"/>
    </row>
    <row r="256" spans="1:33" x14ac:dyDescent="0.2">
      <c r="A256" s="7">
        <v>1997</v>
      </c>
      <c r="K256" s="4"/>
      <c r="L256" s="4"/>
      <c r="M256" s="4"/>
      <c r="N256" s="8">
        <f t="shared" si="211"/>
        <v>0</v>
      </c>
      <c r="Q256" s="7">
        <v>1997</v>
      </c>
      <c r="R256" s="40"/>
      <c r="S256" s="40"/>
      <c r="T256" s="40"/>
      <c r="U256" s="40"/>
      <c r="V256" s="40"/>
      <c r="W256" s="40"/>
      <c r="X256" s="40"/>
      <c r="Y256" s="40"/>
      <c r="Z256" s="40"/>
      <c r="AA256" s="40"/>
      <c r="AB256" s="40"/>
      <c r="AC256" s="40"/>
      <c r="AD256" s="41"/>
      <c r="AF256" s="55"/>
      <c r="AG256" s="7"/>
    </row>
    <row r="257" spans="1:33" x14ac:dyDescent="0.2">
      <c r="A257" s="7">
        <v>1998</v>
      </c>
      <c r="K257" s="4"/>
      <c r="L257" s="4"/>
      <c r="M257" s="4"/>
      <c r="N257" s="8">
        <f t="shared" si="211"/>
        <v>0</v>
      </c>
      <c r="Q257" s="7">
        <v>1998</v>
      </c>
      <c r="R257" s="40"/>
      <c r="S257" s="40"/>
      <c r="T257" s="40"/>
      <c r="U257" s="40"/>
      <c r="V257" s="40"/>
      <c r="W257" s="40"/>
      <c r="X257" s="40"/>
      <c r="Y257" s="40"/>
      <c r="Z257" s="40"/>
      <c r="AA257" s="40"/>
      <c r="AB257" s="40"/>
      <c r="AC257" s="40"/>
      <c r="AD257" s="41"/>
      <c r="AF257" s="55"/>
      <c r="AG257" s="7"/>
    </row>
    <row r="258" spans="1:33" x14ac:dyDescent="0.2">
      <c r="A258" s="7">
        <v>1999</v>
      </c>
      <c r="B258" s="5"/>
      <c r="C258" s="5"/>
      <c r="D258" s="5"/>
      <c r="E258" s="5"/>
      <c r="F258" s="5"/>
      <c r="G258" s="5"/>
      <c r="H258" s="5"/>
      <c r="I258" s="5"/>
      <c r="J258" s="5"/>
      <c r="K258" s="5"/>
      <c r="L258" s="5"/>
      <c r="M258" s="5"/>
      <c r="N258" s="8">
        <f t="shared" si="211"/>
        <v>0</v>
      </c>
      <c r="Q258" s="7">
        <v>1999</v>
      </c>
      <c r="R258" s="40"/>
      <c r="S258" s="40"/>
      <c r="T258" s="40"/>
      <c r="U258" s="40"/>
      <c r="V258" s="40"/>
      <c r="W258" s="40"/>
      <c r="X258" s="40"/>
      <c r="Y258" s="40"/>
      <c r="Z258" s="40"/>
      <c r="AA258" s="40"/>
      <c r="AB258" s="40"/>
      <c r="AC258" s="40"/>
      <c r="AD258" s="41"/>
      <c r="AF258" s="55"/>
      <c r="AG258" s="7"/>
    </row>
    <row r="259" spans="1:33" x14ac:dyDescent="0.2">
      <c r="A259" s="7">
        <v>2000</v>
      </c>
      <c r="B259" s="5"/>
      <c r="C259" s="5"/>
      <c r="D259" s="5"/>
      <c r="E259" s="5"/>
      <c r="F259" s="5">
        <v>867.10199999999998</v>
      </c>
      <c r="G259" s="5">
        <v>793.35</v>
      </c>
      <c r="H259" s="5">
        <v>832.97199999999998</v>
      </c>
      <c r="I259" s="5">
        <v>856.88900000000001</v>
      </c>
      <c r="J259" s="5">
        <v>698.63499999999999</v>
      </c>
      <c r="K259" s="5">
        <v>822.54399999999998</v>
      </c>
      <c r="L259" s="5">
        <v>832.97699999999998</v>
      </c>
      <c r="M259" s="5">
        <v>775.54499999999996</v>
      </c>
      <c r="N259" s="8">
        <f t="shared" si="211"/>
        <v>6480.0140000000001</v>
      </c>
      <c r="O259" s="22"/>
      <c r="Q259" s="7">
        <v>2000</v>
      </c>
      <c r="R259" s="40"/>
      <c r="S259" s="40"/>
      <c r="T259" s="40"/>
      <c r="U259" s="40"/>
      <c r="V259" s="40"/>
      <c r="W259" s="40"/>
      <c r="X259" s="40"/>
      <c r="Y259" s="40"/>
      <c r="Z259" s="40"/>
      <c r="AA259" s="40"/>
      <c r="AB259" s="40"/>
      <c r="AC259" s="40"/>
      <c r="AD259" s="41"/>
      <c r="AF259" s="55"/>
      <c r="AG259" s="7"/>
    </row>
    <row r="260" spans="1:33" x14ac:dyDescent="0.2">
      <c r="A260" s="7">
        <v>2001</v>
      </c>
      <c r="B260" s="5">
        <v>811.38699999999994</v>
      </c>
      <c r="C260" s="5">
        <v>761.65300000000002</v>
      </c>
      <c r="D260" s="5">
        <v>551.28399999999999</v>
      </c>
      <c r="E260" s="5">
        <v>768.56700000000001</v>
      </c>
      <c r="F260" s="5">
        <v>810.19100000000003</v>
      </c>
      <c r="G260" s="5">
        <v>818.88199999999995</v>
      </c>
      <c r="H260" s="5">
        <v>838.86099999999999</v>
      </c>
      <c r="I260" s="5">
        <v>634.14</v>
      </c>
      <c r="J260" s="5">
        <v>803.78800000000001</v>
      </c>
      <c r="K260" s="5">
        <v>594.58699999999999</v>
      </c>
      <c r="L260" s="5">
        <v>785.28300000000002</v>
      </c>
      <c r="M260" s="5">
        <v>637.93299999999999</v>
      </c>
      <c r="N260" s="6">
        <f t="shared" si="211"/>
        <v>8816.5560000000005</v>
      </c>
      <c r="O260" s="22">
        <f t="shared" ref="O260:O269" si="212">+N260/N259-1</f>
        <v>0.36057669011208926</v>
      </c>
      <c r="Q260" s="7">
        <v>2001</v>
      </c>
      <c r="R260" s="40"/>
      <c r="S260" s="40"/>
      <c r="T260" s="40"/>
      <c r="U260" s="40"/>
      <c r="V260" s="40">
        <f t="shared" ref="V260:AD265" si="213">+F260/F259-1</f>
        <v>-6.5633570214346126E-2</v>
      </c>
      <c r="W260" s="40">
        <f t="shared" si="213"/>
        <v>3.2182517174008884E-2</v>
      </c>
      <c r="X260" s="40">
        <f t="shared" si="213"/>
        <v>7.0698654936780514E-3</v>
      </c>
      <c r="Y260" s="40">
        <f t="shared" si="213"/>
        <v>-0.25995082210181253</v>
      </c>
      <c r="Z260" s="40">
        <f t="shared" si="213"/>
        <v>0.15051206996500333</v>
      </c>
      <c r="AA260" s="40">
        <f t="shared" si="213"/>
        <v>-0.27713654223968565</v>
      </c>
      <c r="AB260" s="40">
        <f t="shared" si="213"/>
        <v>-5.7257283214302346E-2</v>
      </c>
      <c r="AC260" s="42">
        <f t="shared" si="213"/>
        <v>-0.1774390912197229</v>
      </c>
      <c r="AD260" s="43">
        <f t="shared" si="213"/>
        <v>0.36057669011208926</v>
      </c>
      <c r="AF260" s="55"/>
      <c r="AG260" s="7"/>
    </row>
    <row r="261" spans="1:33" x14ac:dyDescent="0.2">
      <c r="A261" s="7">
        <v>2002</v>
      </c>
      <c r="B261" s="4">
        <v>662.14400000000001</v>
      </c>
      <c r="C261" s="4">
        <v>785.99699999999996</v>
      </c>
      <c r="D261" s="4">
        <v>843.45399999999995</v>
      </c>
      <c r="E261" s="4">
        <v>811.03499999999997</v>
      </c>
      <c r="F261" s="4">
        <v>833.02</v>
      </c>
      <c r="G261" s="4">
        <v>804.87900000000002</v>
      </c>
      <c r="H261" s="4">
        <v>841.61400000000003</v>
      </c>
      <c r="I261" s="4">
        <v>862.005</v>
      </c>
      <c r="J261" s="4">
        <v>545.63900000000001</v>
      </c>
      <c r="K261" s="4">
        <v>910.24199999999996</v>
      </c>
      <c r="L261" s="4">
        <v>908.30100000000004</v>
      </c>
      <c r="M261" s="4">
        <v>774.06100000000004</v>
      </c>
      <c r="N261" s="6">
        <f t="shared" si="211"/>
        <v>9582.3909999999996</v>
      </c>
      <c r="O261" s="22">
        <f t="shared" si="212"/>
        <v>8.68632831232512E-2</v>
      </c>
      <c r="P261" s="14"/>
      <c r="Q261" s="7">
        <v>2002</v>
      </c>
      <c r="R261" s="40">
        <f t="shared" ref="R261:U262" si="214">+B261/B260-1</f>
        <v>-0.18393565585842508</v>
      </c>
      <c r="S261" s="40">
        <f t="shared" si="214"/>
        <v>3.1962061463684854E-2</v>
      </c>
      <c r="T261" s="40">
        <f t="shared" si="214"/>
        <v>0.52998091727675756</v>
      </c>
      <c r="U261" s="40">
        <f t="shared" si="214"/>
        <v>5.5256080471839164E-2</v>
      </c>
      <c r="V261" s="40">
        <f t="shared" si="213"/>
        <v>2.8177306338875496E-2</v>
      </c>
      <c r="W261" s="40">
        <f t="shared" si="213"/>
        <v>-1.7100143854670069E-2</v>
      </c>
      <c r="X261" s="40">
        <f t="shared" si="213"/>
        <v>3.2818309588835692E-3</v>
      </c>
      <c r="Y261" s="40">
        <f t="shared" si="213"/>
        <v>0.35932917021477917</v>
      </c>
      <c r="Z261" s="40">
        <f t="shared" si="213"/>
        <v>-0.32116553120972191</v>
      </c>
      <c r="AA261" s="40">
        <f t="shared" si="213"/>
        <v>0.53088109898130975</v>
      </c>
      <c r="AB261" s="40">
        <f t="shared" si="213"/>
        <v>0.15665435263465533</v>
      </c>
      <c r="AC261" s="42">
        <f t="shared" si="213"/>
        <v>0.21338918036847132</v>
      </c>
      <c r="AD261" s="43">
        <f t="shared" si="213"/>
        <v>8.68632831232512E-2</v>
      </c>
      <c r="AF261" s="55"/>
      <c r="AG261" s="7"/>
    </row>
    <row r="262" spans="1:33" x14ac:dyDescent="0.2">
      <c r="A262" s="7">
        <v>2003</v>
      </c>
      <c r="B262" s="4" t="e">
        <f>+Declaracion_Energías!#REF!</f>
        <v>#REF!</v>
      </c>
      <c r="C262" s="4" t="e">
        <f>+Declaracion_Energías!#REF!</f>
        <v>#REF!</v>
      </c>
      <c r="D262" s="4" t="e">
        <f>+Declaracion_Energías!#REF!</f>
        <v>#REF!</v>
      </c>
      <c r="E262" s="4" t="e">
        <f>+Declaracion_Energías!#REF!</f>
        <v>#REF!</v>
      </c>
      <c r="F262" s="4" t="e">
        <f>+Declaracion_Energías!#REF!</f>
        <v>#REF!</v>
      </c>
      <c r="G262" s="4" t="e">
        <f>+Declaracion_Energías!#REF!</f>
        <v>#REF!</v>
      </c>
      <c r="H262" s="4" t="e">
        <f>+Declaracion_Energías!#REF!</f>
        <v>#REF!</v>
      </c>
      <c r="I262" s="4" t="e">
        <f>+Declaracion_Energías!#REF!</f>
        <v>#REF!</v>
      </c>
      <c r="J262" s="4" t="e">
        <f>+Declaracion_Energías!#REF!</f>
        <v>#REF!</v>
      </c>
      <c r="K262" s="4" t="e">
        <f>+Declaracion_Energías!#REF!</f>
        <v>#REF!</v>
      </c>
      <c r="L262" s="4" t="e">
        <f>+Declaracion_Energías!#REF!</f>
        <v>#REF!</v>
      </c>
      <c r="M262" s="4" t="e">
        <f>+Declaracion_Energías!#REF!</f>
        <v>#REF!</v>
      </c>
      <c r="N262" s="6" t="e">
        <f t="shared" si="211"/>
        <v>#REF!</v>
      </c>
      <c r="O262" s="22" t="e">
        <f t="shared" si="212"/>
        <v>#REF!</v>
      </c>
      <c r="P262" s="14"/>
      <c r="Q262" s="7">
        <v>2003</v>
      </c>
      <c r="R262" s="40" t="e">
        <f t="shared" si="214"/>
        <v>#REF!</v>
      </c>
      <c r="S262" s="40" t="e">
        <f t="shared" si="214"/>
        <v>#REF!</v>
      </c>
      <c r="T262" s="40" t="e">
        <f t="shared" si="214"/>
        <v>#REF!</v>
      </c>
      <c r="U262" s="40" t="e">
        <f t="shared" si="214"/>
        <v>#REF!</v>
      </c>
      <c r="V262" s="40" t="e">
        <f t="shared" si="213"/>
        <v>#REF!</v>
      </c>
      <c r="W262" s="40" t="e">
        <f t="shared" si="213"/>
        <v>#REF!</v>
      </c>
      <c r="X262" s="40" t="e">
        <f t="shared" si="213"/>
        <v>#REF!</v>
      </c>
      <c r="Y262" s="40" t="e">
        <f>+I262/I261-1</f>
        <v>#REF!</v>
      </c>
      <c r="Z262" s="40" t="e">
        <f>+J262/J261-1</f>
        <v>#REF!</v>
      </c>
      <c r="AA262" s="40" t="e">
        <f>+K262/K261-1</f>
        <v>#REF!</v>
      </c>
      <c r="AB262" s="40" t="e">
        <f>+L262/L261-1</f>
        <v>#REF!</v>
      </c>
      <c r="AC262" s="42" t="e">
        <f t="shared" si="213"/>
        <v>#REF!</v>
      </c>
      <c r="AD262" s="43" t="e">
        <f t="shared" si="213"/>
        <v>#REF!</v>
      </c>
      <c r="AF262" s="55"/>
      <c r="AG262" s="7"/>
    </row>
    <row r="263" spans="1:33" x14ac:dyDescent="0.2">
      <c r="A263" s="29">
        <v>2004</v>
      </c>
      <c r="B263" s="10" t="e">
        <f>+Declaracion_Energías!#REF!</f>
        <v>#REF!</v>
      </c>
      <c r="C263" s="10" t="e">
        <f>+Declaracion_Energías!#REF!</f>
        <v>#REF!</v>
      </c>
      <c r="D263" s="10" t="e">
        <f>+Declaracion_Energías!#REF!</f>
        <v>#REF!</v>
      </c>
      <c r="E263" s="10" t="e">
        <f>+Declaracion_Energías!#REF!</f>
        <v>#REF!</v>
      </c>
      <c r="F263" s="59" t="e">
        <f>+Declaracion_Energías!#REF!</f>
        <v>#REF!</v>
      </c>
      <c r="G263" s="59" t="e">
        <f>+Declaracion_Energías!#REF!</f>
        <v>#REF!</v>
      </c>
      <c r="H263" s="59" t="e">
        <f>+Declaracion_Energías!#REF!</f>
        <v>#REF!</v>
      </c>
      <c r="I263" s="59" t="e">
        <f>+Declaracion_Energías!#REF!</f>
        <v>#REF!</v>
      </c>
      <c r="J263" s="59" t="e">
        <f>+Declaracion_Energías!#REF!</f>
        <v>#REF!</v>
      </c>
      <c r="K263" s="59" t="e">
        <f>+Declaracion_Energías!#REF!</f>
        <v>#REF!</v>
      </c>
      <c r="L263" s="59" t="e">
        <f>+Declaracion_Energías!#REF!</f>
        <v>#REF!</v>
      </c>
      <c r="M263" s="59" t="e">
        <f>+Declaracion_Energías!#REF!</f>
        <v>#REF!</v>
      </c>
      <c r="N263" s="10" t="e">
        <f t="shared" si="211"/>
        <v>#REF!</v>
      </c>
      <c r="O263" s="22" t="e">
        <f t="shared" si="212"/>
        <v>#REF!</v>
      </c>
      <c r="P263" s="29"/>
      <c r="Q263" s="29">
        <v>2004</v>
      </c>
      <c r="R263" s="43" t="e">
        <f t="shared" ref="R263:Z265" si="215">+B263/B262-1</f>
        <v>#REF!</v>
      </c>
      <c r="S263" s="43" t="e">
        <f t="shared" si="215"/>
        <v>#REF!</v>
      </c>
      <c r="T263" s="43" t="e">
        <f t="shared" si="215"/>
        <v>#REF!</v>
      </c>
      <c r="U263" s="43" t="e">
        <f t="shared" si="215"/>
        <v>#REF!</v>
      </c>
      <c r="V263" s="43" t="e">
        <f t="shared" si="215"/>
        <v>#REF!</v>
      </c>
      <c r="W263" s="43" t="e">
        <f t="shared" si="215"/>
        <v>#REF!</v>
      </c>
      <c r="X263" s="43" t="e">
        <f t="shared" si="215"/>
        <v>#REF!</v>
      </c>
      <c r="Y263" s="43" t="e">
        <f t="shared" si="215"/>
        <v>#REF!</v>
      </c>
      <c r="Z263" s="43" t="e">
        <f t="shared" si="215"/>
        <v>#REF!</v>
      </c>
      <c r="AA263" s="43" t="e">
        <f t="shared" ref="AA263:AB266" si="216">+K263/K262-1</f>
        <v>#REF!</v>
      </c>
      <c r="AB263" s="43" t="e">
        <f t="shared" si="216"/>
        <v>#REF!</v>
      </c>
      <c r="AC263" s="43" t="e">
        <f t="shared" si="213"/>
        <v>#REF!</v>
      </c>
      <c r="AD263" s="43" t="e">
        <f t="shared" si="213"/>
        <v>#REF!</v>
      </c>
      <c r="AF263" s="55"/>
      <c r="AG263" s="7"/>
    </row>
    <row r="264" spans="1:33" x14ac:dyDescent="0.2">
      <c r="A264" s="29">
        <v>2005</v>
      </c>
      <c r="B264" s="10" t="e">
        <f>+Declaracion_Energías!#REF!</f>
        <v>#REF!</v>
      </c>
      <c r="C264" s="10" t="e">
        <f>+Declaracion_Energías!#REF!</f>
        <v>#REF!</v>
      </c>
      <c r="D264" s="10" t="e">
        <f>+Declaracion_Energías!#REF!</f>
        <v>#REF!</v>
      </c>
      <c r="E264" s="10" t="e">
        <f>+Declaracion_Energías!#REF!</f>
        <v>#REF!</v>
      </c>
      <c r="F264" s="59" t="e">
        <f>+Declaracion_Energías!#REF!</f>
        <v>#REF!</v>
      </c>
      <c r="G264" s="59" t="e">
        <f>+Declaracion_Energías!#REF!</f>
        <v>#REF!</v>
      </c>
      <c r="H264" s="59" t="e">
        <f>+Declaracion_Energías!#REF!</f>
        <v>#REF!</v>
      </c>
      <c r="I264" s="59" t="e">
        <f>+Declaracion_Energías!#REF!</f>
        <v>#REF!</v>
      </c>
      <c r="J264" s="59" t="e">
        <f>+Declaracion_Energías!#REF!</f>
        <v>#REF!</v>
      </c>
      <c r="K264" s="59" t="e">
        <f>+Declaracion_Energías!#REF!</f>
        <v>#REF!</v>
      </c>
      <c r="L264" s="59" t="e">
        <f>+Declaracion_Energías!#REF!</f>
        <v>#REF!</v>
      </c>
      <c r="M264" s="59" t="e">
        <f>+Declaracion_Energías!#REF!</f>
        <v>#REF!</v>
      </c>
      <c r="N264" s="10" t="e">
        <f t="shared" ref="N264:N270" si="217">SUM(B264:M264)</f>
        <v>#REF!</v>
      </c>
      <c r="O264" s="22" t="e">
        <f t="shared" si="212"/>
        <v>#REF!</v>
      </c>
      <c r="P264" s="29"/>
      <c r="Q264" s="29">
        <v>2005</v>
      </c>
      <c r="R264" s="43" t="e">
        <f t="shared" ref="R264:X265" si="218">+B264/B263-1</f>
        <v>#REF!</v>
      </c>
      <c r="S264" s="43" t="e">
        <f t="shared" si="218"/>
        <v>#REF!</v>
      </c>
      <c r="T264" s="43" t="e">
        <f t="shared" si="218"/>
        <v>#REF!</v>
      </c>
      <c r="U264" s="43" t="e">
        <f t="shared" si="218"/>
        <v>#REF!</v>
      </c>
      <c r="V264" s="43" t="e">
        <f t="shared" si="218"/>
        <v>#REF!</v>
      </c>
      <c r="W264" s="43" t="e">
        <f t="shared" si="218"/>
        <v>#REF!</v>
      </c>
      <c r="X264" s="43" t="e">
        <f t="shared" si="218"/>
        <v>#REF!</v>
      </c>
      <c r="Y264" s="43" t="e">
        <f t="shared" si="215"/>
        <v>#REF!</v>
      </c>
      <c r="Z264" s="43" t="e">
        <f t="shared" si="215"/>
        <v>#REF!</v>
      </c>
      <c r="AA264" s="43" t="e">
        <f t="shared" si="216"/>
        <v>#REF!</v>
      </c>
      <c r="AB264" s="43" t="e">
        <f t="shared" si="216"/>
        <v>#REF!</v>
      </c>
      <c r="AC264" s="43" t="e">
        <f t="shared" si="213"/>
        <v>#REF!</v>
      </c>
      <c r="AD264" s="43" t="e">
        <f t="shared" si="213"/>
        <v>#REF!</v>
      </c>
      <c r="AF264" s="55"/>
      <c r="AG264" s="7"/>
    </row>
    <row r="265" spans="1:33" x14ac:dyDescent="0.2">
      <c r="A265" s="29">
        <v>2006</v>
      </c>
      <c r="B265" s="10" t="e">
        <f>+Declaracion_Energías!#REF!</f>
        <v>#REF!</v>
      </c>
      <c r="C265" s="10" t="e">
        <f>+Declaracion_Energías!#REF!</f>
        <v>#REF!</v>
      </c>
      <c r="D265" s="10" t="e">
        <f>+Declaracion_Energías!#REF!</f>
        <v>#REF!</v>
      </c>
      <c r="E265" s="10" t="e">
        <f>+Declaracion_Energías!#REF!</f>
        <v>#REF!</v>
      </c>
      <c r="F265" s="59" t="e">
        <f>+Declaracion_Energías!#REF!</f>
        <v>#REF!</v>
      </c>
      <c r="G265" s="59" t="e">
        <f>+Declaracion_Energías!#REF!</f>
        <v>#REF!</v>
      </c>
      <c r="H265" s="59" t="e">
        <f>+Declaracion_Energías!#REF!</f>
        <v>#REF!</v>
      </c>
      <c r="I265" s="59" t="e">
        <f>+Declaracion_Energías!#REF!</f>
        <v>#REF!</v>
      </c>
      <c r="J265" s="59" t="e">
        <f>+Declaracion_Energías!#REF!</f>
        <v>#REF!</v>
      </c>
      <c r="K265" s="59" t="e">
        <f>+Declaracion_Energías!#REF!</f>
        <v>#REF!</v>
      </c>
      <c r="L265" s="59" t="e">
        <f>+Declaracion_Energías!#REF!</f>
        <v>#REF!</v>
      </c>
      <c r="M265" s="59" t="e">
        <f>+Declaracion_Energías!#REF!</f>
        <v>#REF!</v>
      </c>
      <c r="N265" s="10" t="e">
        <f t="shared" si="217"/>
        <v>#REF!</v>
      </c>
      <c r="O265" s="22" t="e">
        <f t="shared" si="212"/>
        <v>#REF!</v>
      </c>
      <c r="P265" s="29"/>
      <c r="Q265" s="29">
        <v>2006</v>
      </c>
      <c r="R265" s="43" t="e">
        <f t="shared" si="218"/>
        <v>#REF!</v>
      </c>
      <c r="S265" s="43" t="e">
        <f t="shared" si="218"/>
        <v>#REF!</v>
      </c>
      <c r="T265" s="43" t="e">
        <f t="shared" ref="T265:V266" si="219">+D265/D264-1</f>
        <v>#REF!</v>
      </c>
      <c r="U265" s="43" t="e">
        <f t="shared" si="219"/>
        <v>#REF!</v>
      </c>
      <c r="V265" s="43" t="e">
        <f t="shared" si="219"/>
        <v>#REF!</v>
      </c>
      <c r="W265" s="43" t="e">
        <f t="shared" si="218"/>
        <v>#REF!</v>
      </c>
      <c r="X265" s="43" t="e">
        <f t="shared" si="218"/>
        <v>#REF!</v>
      </c>
      <c r="Y265" s="43" t="e">
        <f t="shared" si="215"/>
        <v>#REF!</v>
      </c>
      <c r="Z265" s="43" t="e">
        <f t="shared" si="215"/>
        <v>#REF!</v>
      </c>
      <c r="AA265" s="43" t="e">
        <f t="shared" si="216"/>
        <v>#REF!</v>
      </c>
      <c r="AB265" s="43" t="e">
        <f t="shared" si="216"/>
        <v>#REF!</v>
      </c>
      <c r="AC265" s="43" t="e">
        <f t="shared" si="213"/>
        <v>#REF!</v>
      </c>
      <c r="AD265" s="43" t="e">
        <f t="shared" si="213"/>
        <v>#REF!</v>
      </c>
      <c r="AF265" s="55"/>
      <c r="AG265" s="7"/>
    </row>
    <row r="266" spans="1:33" x14ac:dyDescent="0.2">
      <c r="A266" s="29">
        <v>2007</v>
      </c>
      <c r="B266" s="10" t="e">
        <f>+Declaracion_Energías!#REF!</f>
        <v>#REF!</v>
      </c>
      <c r="C266" s="10" t="e">
        <f>+Declaracion_Energías!#REF!</f>
        <v>#REF!</v>
      </c>
      <c r="D266" s="10" t="e">
        <f>+Declaracion_Energías!#REF!</f>
        <v>#REF!</v>
      </c>
      <c r="E266" s="10" t="e">
        <f>+Declaracion_Energías!#REF!</f>
        <v>#REF!</v>
      </c>
      <c r="F266" s="59" t="e">
        <f>+Declaracion_Energías!#REF!</f>
        <v>#REF!</v>
      </c>
      <c r="G266" s="59" t="e">
        <f>+Declaracion_Energías!#REF!</f>
        <v>#REF!</v>
      </c>
      <c r="H266" s="59" t="e">
        <f>+Declaracion_Energías!#REF!</f>
        <v>#REF!</v>
      </c>
      <c r="I266" s="59" t="e">
        <f>+Declaracion_Energías!#REF!</f>
        <v>#REF!</v>
      </c>
      <c r="J266" s="59" t="e">
        <f>+Declaracion_Energías!#REF!</f>
        <v>#REF!</v>
      </c>
      <c r="K266" s="59" t="e">
        <f>+Declaracion_Energías!#REF!</f>
        <v>#REF!</v>
      </c>
      <c r="L266" s="59" t="e">
        <f>+Declaracion_Energías!#REF!</f>
        <v>#REF!</v>
      </c>
      <c r="M266" s="59" t="e">
        <f>+Declaracion_Energías!#REF!</f>
        <v>#REF!</v>
      </c>
      <c r="N266" s="10" t="e">
        <f t="shared" si="217"/>
        <v>#REF!</v>
      </c>
      <c r="O266" s="22" t="e">
        <f t="shared" si="212"/>
        <v>#REF!</v>
      </c>
      <c r="P266" s="29"/>
      <c r="Q266" s="29">
        <v>2007</v>
      </c>
      <c r="R266" s="43" t="e">
        <f t="shared" ref="R266:S269" si="220">+B266/B265-1</f>
        <v>#REF!</v>
      </c>
      <c r="S266" s="43" t="e">
        <f t="shared" si="220"/>
        <v>#REF!</v>
      </c>
      <c r="T266" s="43" t="e">
        <f t="shared" si="219"/>
        <v>#REF!</v>
      </c>
      <c r="U266" s="43" t="e">
        <f t="shared" si="219"/>
        <v>#REF!</v>
      </c>
      <c r="V266" s="43" t="e">
        <f t="shared" si="219"/>
        <v>#REF!</v>
      </c>
      <c r="W266" s="43" t="e">
        <f t="shared" ref="W266:Z269" si="221">+G266/G265-1</f>
        <v>#REF!</v>
      </c>
      <c r="X266" s="43" t="e">
        <f t="shared" si="221"/>
        <v>#REF!</v>
      </c>
      <c r="Y266" s="43" t="e">
        <f t="shared" si="221"/>
        <v>#REF!</v>
      </c>
      <c r="Z266" s="43" t="e">
        <f t="shared" si="221"/>
        <v>#REF!</v>
      </c>
      <c r="AA266" s="43" t="e">
        <f t="shared" si="216"/>
        <v>#REF!</v>
      </c>
      <c r="AB266" s="43" t="e">
        <f t="shared" si="216"/>
        <v>#REF!</v>
      </c>
      <c r="AC266" s="43" t="e">
        <f t="shared" ref="AC266:AD269" si="222">+M266/M265-1</f>
        <v>#REF!</v>
      </c>
      <c r="AD266" s="43" t="e">
        <f t="shared" si="222"/>
        <v>#REF!</v>
      </c>
      <c r="AF266" s="55"/>
      <c r="AG266" s="7"/>
    </row>
    <row r="267" spans="1:33" x14ac:dyDescent="0.2">
      <c r="A267" s="29">
        <v>2008</v>
      </c>
      <c r="B267" s="10" t="e">
        <f>+Declaracion_Energías!#REF!</f>
        <v>#REF!</v>
      </c>
      <c r="C267" s="10" t="e">
        <f>+Declaracion_Energías!#REF!</f>
        <v>#REF!</v>
      </c>
      <c r="D267" s="10" t="e">
        <f>+Declaracion_Energías!#REF!</f>
        <v>#REF!</v>
      </c>
      <c r="E267" s="10" t="e">
        <f>+Declaracion_Energías!#REF!</f>
        <v>#REF!</v>
      </c>
      <c r="F267" s="59" t="e">
        <f>+Declaracion_Energías!#REF!</f>
        <v>#REF!</v>
      </c>
      <c r="G267" s="59" t="e">
        <f>+Declaracion_Energías!#REF!</f>
        <v>#REF!</v>
      </c>
      <c r="H267" s="59" t="e">
        <f>+Declaracion_Energías!#REF!</f>
        <v>#REF!</v>
      </c>
      <c r="I267" s="59" t="e">
        <f>+Declaracion_Energías!#REF!</f>
        <v>#REF!</v>
      </c>
      <c r="J267" s="59" t="e">
        <f>+Declaracion_Energías!#REF!</f>
        <v>#REF!</v>
      </c>
      <c r="K267" s="59" t="e">
        <f>+Declaracion_Energías!#REF!</f>
        <v>#REF!</v>
      </c>
      <c r="L267" s="59" t="e">
        <f>+Declaracion_Energías!#REF!</f>
        <v>#REF!</v>
      </c>
      <c r="M267" s="59" t="e">
        <f>+Declaracion_Energías!#REF!</f>
        <v>#REF!</v>
      </c>
      <c r="N267" s="10" t="e">
        <f t="shared" si="217"/>
        <v>#REF!</v>
      </c>
      <c r="O267" s="22" t="e">
        <f t="shared" si="212"/>
        <v>#REF!</v>
      </c>
      <c r="P267" s="29"/>
      <c r="Q267" s="29">
        <v>2008</v>
      </c>
      <c r="R267" s="43" t="e">
        <f t="shared" si="220"/>
        <v>#REF!</v>
      </c>
      <c r="S267" s="43" t="e">
        <f t="shared" si="220"/>
        <v>#REF!</v>
      </c>
      <c r="T267" s="43" t="e">
        <f t="shared" ref="T267:V269" si="223">+D267/D266-1</f>
        <v>#REF!</v>
      </c>
      <c r="U267" s="43" t="e">
        <f t="shared" si="223"/>
        <v>#REF!</v>
      </c>
      <c r="V267" s="43" t="e">
        <f t="shared" si="223"/>
        <v>#REF!</v>
      </c>
      <c r="W267" s="43" t="e">
        <f t="shared" si="221"/>
        <v>#REF!</v>
      </c>
      <c r="X267" s="43" t="e">
        <f t="shared" si="221"/>
        <v>#REF!</v>
      </c>
      <c r="Y267" s="43" t="e">
        <f t="shared" si="221"/>
        <v>#REF!</v>
      </c>
      <c r="Z267" s="43" t="e">
        <f t="shared" si="221"/>
        <v>#REF!</v>
      </c>
      <c r="AA267" s="43" t="e">
        <f t="shared" ref="AA267:AB269" si="224">+K267/K266-1</f>
        <v>#REF!</v>
      </c>
      <c r="AB267" s="43" t="e">
        <f t="shared" si="224"/>
        <v>#REF!</v>
      </c>
      <c r="AC267" s="43" t="e">
        <f t="shared" si="222"/>
        <v>#REF!</v>
      </c>
      <c r="AD267" s="43" t="e">
        <f t="shared" si="222"/>
        <v>#REF!</v>
      </c>
      <c r="AF267" s="55"/>
      <c r="AG267" s="7"/>
    </row>
    <row r="268" spans="1:33" x14ac:dyDescent="0.2">
      <c r="A268" s="29">
        <v>2009</v>
      </c>
      <c r="B268" s="10" t="e">
        <f>+Declaracion_Energías!#REF!</f>
        <v>#REF!</v>
      </c>
      <c r="C268" s="10" t="e">
        <f>+Declaracion_Energías!#REF!</f>
        <v>#REF!</v>
      </c>
      <c r="D268" s="10" t="e">
        <f>+Declaracion_Energías!#REF!</f>
        <v>#REF!</v>
      </c>
      <c r="E268" s="10" t="e">
        <f>+Declaracion_Energías!#REF!</f>
        <v>#REF!</v>
      </c>
      <c r="F268" s="59" t="e">
        <f>+Declaracion_Energías!#REF!</f>
        <v>#REF!</v>
      </c>
      <c r="G268" s="59" t="e">
        <f>+Declaracion_Energías!#REF!</f>
        <v>#REF!</v>
      </c>
      <c r="H268" s="59" t="e">
        <f>+Declaracion_Energías!#REF!</f>
        <v>#REF!</v>
      </c>
      <c r="I268" s="59" t="e">
        <f>+Declaracion_Energías!#REF!</f>
        <v>#REF!</v>
      </c>
      <c r="J268" s="59" t="e">
        <f>+Declaracion_Energías!#REF!</f>
        <v>#REF!</v>
      </c>
      <c r="K268" s="59" t="e">
        <f>+Declaracion_Energías!#REF!</f>
        <v>#REF!</v>
      </c>
      <c r="L268" s="59" t="e">
        <f>+Declaracion_Energías!#REF!</f>
        <v>#REF!</v>
      </c>
      <c r="M268" s="59" t="e">
        <f>+Declaracion_Energías!#REF!</f>
        <v>#REF!</v>
      </c>
      <c r="N268" s="10" t="e">
        <f t="shared" si="217"/>
        <v>#REF!</v>
      </c>
      <c r="O268" s="22" t="e">
        <f t="shared" si="212"/>
        <v>#REF!</v>
      </c>
      <c r="P268" s="29"/>
      <c r="Q268" s="29">
        <v>2009</v>
      </c>
      <c r="R268" s="43" t="e">
        <f t="shared" si="220"/>
        <v>#REF!</v>
      </c>
      <c r="S268" s="43" t="e">
        <f t="shared" si="220"/>
        <v>#REF!</v>
      </c>
      <c r="T268" s="43" t="e">
        <f t="shared" si="223"/>
        <v>#REF!</v>
      </c>
      <c r="U268" s="43" t="e">
        <f t="shared" si="223"/>
        <v>#REF!</v>
      </c>
      <c r="V268" s="43" t="e">
        <f t="shared" si="223"/>
        <v>#REF!</v>
      </c>
      <c r="W268" s="43" t="e">
        <f t="shared" si="221"/>
        <v>#REF!</v>
      </c>
      <c r="X268" s="43" t="e">
        <f t="shared" si="221"/>
        <v>#REF!</v>
      </c>
      <c r="Y268" s="43" t="e">
        <f t="shared" si="221"/>
        <v>#REF!</v>
      </c>
      <c r="Z268" s="43" t="e">
        <f t="shared" si="221"/>
        <v>#REF!</v>
      </c>
      <c r="AA268" s="43" t="e">
        <f t="shared" si="224"/>
        <v>#REF!</v>
      </c>
      <c r="AB268" s="43" t="e">
        <f t="shared" si="224"/>
        <v>#REF!</v>
      </c>
      <c r="AC268" s="43" t="e">
        <f t="shared" si="222"/>
        <v>#REF!</v>
      </c>
      <c r="AD268" s="43" t="e">
        <f t="shared" si="222"/>
        <v>#REF!</v>
      </c>
      <c r="AF268" s="55"/>
      <c r="AG268" s="7"/>
    </row>
    <row r="269" spans="1:33" x14ac:dyDescent="0.2">
      <c r="A269" s="29">
        <v>2010</v>
      </c>
      <c r="B269" s="10" t="e">
        <f>+Declaracion_Energías!#REF!</f>
        <v>#REF!</v>
      </c>
      <c r="C269" s="10" t="e">
        <f>+Declaracion_Energías!#REF!</f>
        <v>#REF!</v>
      </c>
      <c r="D269" s="10" t="e">
        <f>+Declaracion_Energías!#REF!</f>
        <v>#REF!</v>
      </c>
      <c r="E269" s="10" t="e">
        <f>+Declaracion_Energías!#REF!</f>
        <v>#REF!</v>
      </c>
      <c r="F269" s="59" t="e">
        <f>+Declaracion_Energías!#REF!</f>
        <v>#REF!</v>
      </c>
      <c r="G269" s="59" t="e">
        <f>+Declaracion_Energías!#REF!</f>
        <v>#REF!</v>
      </c>
      <c r="H269" s="59" t="e">
        <f>+Declaracion_Energías!#REF!</f>
        <v>#REF!</v>
      </c>
      <c r="I269" s="59" t="e">
        <f>+Declaracion_Energías!#REF!</f>
        <v>#REF!</v>
      </c>
      <c r="J269" s="59" t="e">
        <f>+Declaracion_Energías!#REF!</f>
        <v>#REF!</v>
      </c>
      <c r="K269" s="59" t="e">
        <f>+Declaracion_Energías!#REF!</f>
        <v>#REF!</v>
      </c>
      <c r="L269" s="59" t="e">
        <f>+Declaracion_Energías!#REF!</f>
        <v>#REF!</v>
      </c>
      <c r="M269" s="59" t="e">
        <f>+Declaracion_Energías!#REF!</f>
        <v>#REF!</v>
      </c>
      <c r="N269" s="10" t="e">
        <f t="shared" si="217"/>
        <v>#REF!</v>
      </c>
      <c r="O269" s="22" t="e">
        <f t="shared" si="212"/>
        <v>#REF!</v>
      </c>
      <c r="P269" s="29"/>
      <c r="Q269" s="29">
        <v>2010</v>
      </c>
      <c r="R269" s="43" t="e">
        <f t="shared" si="220"/>
        <v>#REF!</v>
      </c>
      <c r="S269" s="43" t="e">
        <f t="shared" si="220"/>
        <v>#REF!</v>
      </c>
      <c r="T269" s="43" t="e">
        <f t="shared" si="223"/>
        <v>#REF!</v>
      </c>
      <c r="U269" s="43" t="e">
        <f t="shared" si="223"/>
        <v>#REF!</v>
      </c>
      <c r="V269" s="43" t="e">
        <f t="shared" si="223"/>
        <v>#REF!</v>
      </c>
      <c r="W269" s="43" t="e">
        <f t="shared" si="221"/>
        <v>#REF!</v>
      </c>
      <c r="X269" s="43" t="e">
        <f t="shared" si="221"/>
        <v>#REF!</v>
      </c>
      <c r="Y269" s="43" t="e">
        <f t="shared" si="221"/>
        <v>#REF!</v>
      </c>
      <c r="Z269" s="43" t="e">
        <f t="shared" si="221"/>
        <v>#REF!</v>
      </c>
      <c r="AA269" s="43" t="e">
        <f t="shared" si="224"/>
        <v>#REF!</v>
      </c>
      <c r="AB269" s="43" t="e">
        <f t="shared" si="224"/>
        <v>#REF!</v>
      </c>
      <c r="AC269" s="43" t="e">
        <f t="shared" si="222"/>
        <v>#REF!</v>
      </c>
      <c r="AD269" s="43" t="e">
        <f t="shared" si="222"/>
        <v>#REF!</v>
      </c>
      <c r="AF269" s="55"/>
      <c r="AG269" s="7"/>
    </row>
    <row r="270" spans="1:33" ht="15" x14ac:dyDescent="0.25">
      <c r="A270" s="32">
        <v>2011</v>
      </c>
      <c r="B270" s="33"/>
      <c r="C270" s="33"/>
      <c r="D270" s="33"/>
      <c r="E270" s="33"/>
      <c r="F270" s="33"/>
      <c r="G270" s="33"/>
      <c r="H270" s="33"/>
      <c r="I270" s="33"/>
      <c r="J270" s="33"/>
      <c r="K270" s="33"/>
      <c r="L270" s="33"/>
      <c r="M270" s="33"/>
      <c r="N270" s="33">
        <f t="shared" si="217"/>
        <v>0</v>
      </c>
      <c r="O270" s="79"/>
      <c r="P270" s="7"/>
      <c r="Q270" s="32"/>
      <c r="R270" s="44"/>
      <c r="S270" s="44"/>
      <c r="T270" s="44"/>
      <c r="U270" s="44"/>
      <c r="V270" s="44"/>
      <c r="W270" s="44"/>
      <c r="X270" s="44"/>
      <c r="Y270" s="44"/>
      <c r="Z270" s="44"/>
      <c r="AA270" s="44"/>
      <c r="AB270" s="44"/>
      <c r="AC270" s="44"/>
      <c r="AD270" s="44"/>
      <c r="AF270" s="55"/>
      <c r="AG270" s="7"/>
    </row>
    <row r="271" spans="1:33" x14ac:dyDescent="0.2">
      <c r="A271" s="29"/>
      <c r="B271" s="38"/>
      <c r="C271" s="39"/>
      <c r="D271" s="39"/>
      <c r="E271" s="10"/>
      <c r="F271" s="10"/>
      <c r="G271" s="10"/>
      <c r="H271" s="10"/>
      <c r="I271" s="10"/>
      <c r="J271" s="10"/>
      <c r="K271" s="10"/>
      <c r="L271" s="10"/>
      <c r="M271" s="10"/>
      <c r="N271" s="10"/>
      <c r="O271" s="31"/>
      <c r="Q271" s="29"/>
      <c r="R271" s="39"/>
      <c r="S271" s="39"/>
      <c r="T271" s="39"/>
      <c r="U271" s="45"/>
      <c r="V271" s="45"/>
      <c r="W271" s="45"/>
      <c r="X271" s="45"/>
      <c r="Y271" s="45"/>
      <c r="Z271" s="45"/>
      <c r="AA271" s="45"/>
      <c r="AB271" s="45"/>
      <c r="AC271" s="45"/>
      <c r="AD271" s="45"/>
      <c r="AF271" s="55"/>
      <c r="AG271" s="7"/>
    </row>
    <row r="272" spans="1:33" ht="18.75" hidden="1" x14ac:dyDescent="0.3">
      <c r="A272" s="35" t="s">
        <v>1</v>
      </c>
      <c r="K272" s="4"/>
      <c r="L272" s="4"/>
      <c r="M272" s="4"/>
      <c r="N272" s="4"/>
      <c r="O272" s="2" t="s">
        <v>25</v>
      </c>
      <c r="Q272" s="35" t="s">
        <v>1</v>
      </c>
      <c r="R272" s="51"/>
      <c r="S272" s="51"/>
      <c r="T272" s="51"/>
      <c r="U272" s="51"/>
      <c r="V272" s="51"/>
      <c r="W272" s="51"/>
      <c r="X272" s="51"/>
      <c r="Y272" s="51"/>
      <c r="Z272" s="51"/>
      <c r="AA272" s="51"/>
      <c r="AB272" s="51"/>
      <c r="AC272" s="51"/>
      <c r="AD272" s="51"/>
      <c r="AF272" s="55"/>
      <c r="AG272" s="7"/>
    </row>
    <row r="273" spans="1:33" hidden="1" x14ac:dyDescent="0.2">
      <c r="A273" s="23"/>
      <c r="B273" s="23" t="s">
        <v>5</v>
      </c>
      <c r="C273" s="23" t="s">
        <v>6</v>
      </c>
      <c r="D273" s="23" t="s">
        <v>7</v>
      </c>
      <c r="E273" s="23" t="s">
        <v>8</v>
      </c>
      <c r="F273" s="23" t="s">
        <v>9</v>
      </c>
      <c r="G273" s="23" t="s">
        <v>10</v>
      </c>
      <c r="H273" s="23" t="s">
        <v>11</v>
      </c>
      <c r="I273" s="23" t="s">
        <v>12</v>
      </c>
      <c r="J273" s="23" t="s">
        <v>13</v>
      </c>
      <c r="K273" s="24" t="s">
        <v>14</v>
      </c>
      <c r="L273" s="24" t="s">
        <v>15</v>
      </c>
      <c r="M273" s="24" t="s">
        <v>16</v>
      </c>
      <c r="N273" s="24" t="s">
        <v>17</v>
      </c>
      <c r="O273" s="24" t="s">
        <v>30</v>
      </c>
      <c r="Q273" s="23"/>
      <c r="R273" s="47" t="s">
        <v>5</v>
      </c>
      <c r="S273" s="47" t="s">
        <v>6</v>
      </c>
      <c r="T273" s="47" t="s">
        <v>7</v>
      </c>
      <c r="U273" s="47" t="s">
        <v>8</v>
      </c>
      <c r="V273" s="47" t="s">
        <v>9</v>
      </c>
      <c r="W273" s="47" t="s">
        <v>10</v>
      </c>
      <c r="X273" s="47" t="s">
        <v>11</v>
      </c>
      <c r="Y273" s="47" t="s">
        <v>12</v>
      </c>
      <c r="Z273" s="47" t="s">
        <v>13</v>
      </c>
      <c r="AA273" s="47" t="s">
        <v>14</v>
      </c>
      <c r="AB273" s="47" t="s">
        <v>15</v>
      </c>
      <c r="AC273" s="47" t="s">
        <v>16</v>
      </c>
      <c r="AD273" s="47" t="s">
        <v>17</v>
      </c>
      <c r="AF273" s="55"/>
      <c r="AG273" s="7"/>
    </row>
    <row r="274" spans="1:33" hidden="1" x14ac:dyDescent="0.2">
      <c r="A274" s="7">
        <v>1992</v>
      </c>
      <c r="K274" s="4"/>
      <c r="L274" s="4"/>
      <c r="M274" s="4"/>
      <c r="N274" s="8">
        <f t="shared" ref="N274:N283" si="225">SUM(B274:M274)</f>
        <v>0</v>
      </c>
      <c r="Q274" s="7">
        <v>1992</v>
      </c>
      <c r="R274" s="40"/>
      <c r="S274" s="40"/>
      <c r="T274" s="40"/>
      <c r="U274" s="40"/>
      <c r="V274" s="40"/>
      <c r="W274" s="40"/>
      <c r="X274" s="40"/>
      <c r="Y274" s="40"/>
      <c r="Z274" s="40"/>
      <c r="AA274" s="40"/>
      <c r="AB274" s="40"/>
      <c r="AC274" s="40"/>
      <c r="AD274" s="41"/>
      <c r="AF274" s="55"/>
      <c r="AG274" s="7"/>
    </row>
    <row r="275" spans="1:33" hidden="1" x14ac:dyDescent="0.2">
      <c r="A275" s="7">
        <v>1993</v>
      </c>
      <c r="K275" s="4"/>
      <c r="L275" s="4"/>
      <c r="M275" s="4"/>
      <c r="N275" s="8">
        <f t="shared" si="225"/>
        <v>0</v>
      </c>
      <c r="Q275" s="7">
        <v>1993</v>
      </c>
      <c r="R275" s="40"/>
      <c r="S275" s="40"/>
      <c r="T275" s="40"/>
      <c r="U275" s="40"/>
      <c r="V275" s="40"/>
      <c r="W275" s="40"/>
      <c r="X275" s="40"/>
      <c r="Y275" s="40"/>
      <c r="Z275" s="40"/>
      <c r="AA275" s="40"/>
      <c r="AB275" s="40"/>
      <c r="AC275" s="40"/>
      <c r="AD275" s="41"/>
      <c r="AF275" s="55"/>
      <c r="AG275" s="7"/>
    </row>
    <row r="276" spans="1:33" hidden="1" x14ac:dyDescent="0.2">
      <c r="A276" s="7">
        <v>1994</v>
      </c>
      <c r="K276" s="4"/>
      <c r="L276" s="4"/>
      <c r="M276" s="4"/>
      <c r="N276" s="8">
        <f t="shared" si="225"/>
        <v>0</v>
      </c>
      <c r="Q276" s="7">
        <v>1994</v>
      </c>
      <c r="R276" s="40"/>
      <c r="S276" s="40"/>
      <c r="T276" s="40"/>
      <c r="U276" s="40"/>
      <c r="V276" s="40"/>
      <c r="W276" s="40"/>
      <c r="X276" s="40"/>
      <c r="Y276" s="40"/>
      <c r="Z276" s="40"/>
      <c r="AA276" s="40"/>
      <c r="AB276" s="40"/>
      <c r="AC276" s="40"/>
      <c r="AD276" s="41"/>
      <c r="AF276" s="55"/>
      <c r="AG276" s="7"/>
    </row>
    <row r="277" spans="1:33" hidden="1" x14ac:dyDescent="0.2">
      <c r="A277" s="7">
        <v>1995</v>
      </c>
      <c r="B277" s="8"/>
      <c r="C277" s="8"/>
      <c r="D277" s="8"/>
      <c r="E277" s="8"/>
      <c r="F277" s="8"/>
      <c r="G277" s="8"/>
      <c r="H277" s="8"/>
      <c r="I277" s="8"/>
      <c r="J277" s="8"/>
      <c r="K277" s="8"/>
      <c r="L277" s="8"/>
      <c r="M277" s="8"/>
      <c r="N277" s="8">
        <f t="shared" si="225"/>
        <v>0</v>
      </c>
      <c r="Q277" s="7">
        <v>1995</v>
      </c>
      <c r="R277" s="40"/>
      <c r="S277" s="40"/>
      <c r="T277" s="40"/>
      <c r="U277" s="40"/>
      <c r="V277" s="40"/>
      <c r="W277" s="40"/>
      <c r="X277" s="40"/>
      <c r="Y277" s="40"/>
      <c r="Z277" s="40"/>
      <c r="AA277" s="40"/>
      <c r="AB277" s="40"/>
      <c r="AC277" s="40"/>
      <c r="AD277" s="41"/>
      <c r="AF277" s="55"/>
      <c r="AG277" s="7"/>
    </row>
    <row r="278" spans="1:33" hidden="1" x14ac:dyDescent="0.2">
      <c r="A278" s="7">
        <v>1996</v>
      </c>
      <c r="B278" s="8"/>
      <c r="C278" s="8"/>
      <c r="D278" s="8"/>
      <c r="E278" s="8"/>
      <c r="F278" s="8">
        <v>337.92</v>
      </c>
      <c r="G278" s="8">
        <v>281.27999999999997</v>
      </c>
      <c r="H278" s="8">
        <v>328.32</v>
      </c>
      <c r="I278" s="8">
        <v>289.92</v>
      </c>
      <c r="J278" s="8">
        <v>302.39999999999998</v>
      </c>
      <c r="K278" s="8">
        <v>330.24</v>
      </c>
      <c r="L278" s="8">
        <v>334.08</v>
      </c>
      <c r="M278" s="8">
        <v>367.68</v>
      </c>
      <c r="N278" s="8">
        <f t="shared" si="225"/>
        <v>2571.84</v>
      </c>
      <c r="O278" s="22"/>
      <c r="Q278" s="7">
        <v>1996</v>
      </c>
      <c r="R278" s="40"/>
      <c r="S278" s="40"/>
      <c r="T278" s="40"/>
      <c r="U278" s="40"/>
      <c r="V278" s="40"/>
      <c r="W278" s="40"/>
      <c r="X278" s="40"/>
      <c r="Y278" s="40"/>
      <c r="Z278" s="40"/>
      <c r="AA278" s="40"/>
      <c r="AB278" s="40"/>
      <c r="AC278" s="40"/>
      <c r="AD278" s="41"/>
      <c r="AF278" s="55"/>
      <c r="AG278" s="7"/>
    </row>
    <row r="279" spans="1:33" hidden="1" x14ac:dyDescent="0.2">
      <c r="A279" s="7">
        <v>1997</v>
      </c>
      <c r="B279" s="8">
        <v>348.48</v>
      </c>
      <c r="C279" s="8">
        <v>337.92</v>
      </c>
      <c r="D279" s="8">
        <v>357.12</v>
      </c>
      <c r="E279" s="8">
        <v>343.68</v>
      </c>
      <c r="F279" s="8">
        <v>324.48</v>
      </c>
      <c r="G279" s="8">
        <v>321.60000000000002</v>
      </c>
      <c r="H279" s="8">
        <v>334.08</v>
      </c>
      <c r="I279" s="8">
        <v>290.88</v>
      </c>
      <c r="J279" s="8">
        <v>321.60000000000002</v>
      </c>
      <c r="K279" s="8">
        <v>334.08</v>
      </c>
      <c r="L279" s="8">
        <v>330.24</v>
      </c>
      <c r="M279" s="8">
        <v>393.6</v>
      </c>
      <c r="N279" s="8">
        <f t="shared" si="225"/>
        <v>4037.7599999999998</v>
      </c>
      <c r="O279" s="22">
        <f>+N279/N278-1</f>
        <v>0.56998880179171318</v>
      </c>
      <c r="Q279" s="7">
        <v>1997</v>
      </c>
      <c r="R279" s="40"/>
      <c r="S279" s="40"/>
      <c r="T279" s="40"/>
      <c r="U279" s="40"/>
      <c r="V279" s="40">
        <f t="shared" ref="V279:AD282" si="226">+F279/F278-1</f>
        <v>-3.9772727272727293E-2</v>
      </c>
      <c r="W279" s="40">
        <f t="shared" si="226"/>
        <v>0.14334470989761106</v>
      </c>
      <c r="X279" s="40">
        <f t="shared" si="226"/>
        <v>1.7543859649122862E-2</v>
      </c>
      <c r="Y279" s="40">
        <f t="shared" si="226"/>
        <v>3.3112582781456013E-3</v>
      </c>
      <c r="Z279" s="40">
        <f t="shared" si="226"/>
        <v>6.3492063492063711E-2</v>
      </c>
      <c r="AA279" s="40">
        <f t="shared" si="226"/>
        <v>1.1627906976744207E-2</v>
      </c>
      <c r="AB279" s="40">
        <f t="shared" si="226"/>
        <v>-1.1494252873563093E-2</v>
      </c>
      <c r="AC279" s="40">
        <f t="shared" si="226"/>
        <v>7.0496083550913857E-2</v>
      </c>
      <c r="AD279" s="41">
        <f t="shared" si="226"/>
        <v>0.56998880179171318</v>
      </c>
      <c r="AF279" s="55"/>
      <c r="AG279" s="7"/>
    </row>
    <row r="280" spans="1:33" hidden="1" x14ac:dyDescent="0.2">
      <c r="A280" s="7">
        <v>1998</v>
      </c>
      <c r="B280" s="8">
        <v>330.24</v>
      </c>
      <c r="C280" s="8">
        <v>336.96</v>
      </c>
      <c r="D280" s="8">
        <v>375.36</v>
      </c>
      <c r="E280" s="8">
        <v>374.4</v>
      </c>
      <c r="F280" s="8">
        <v>350.4</v>
      </c>
      <c r="G280" s="8">
        <v>334.08</v>
      </c>
      <c r="H280" s="8">
        <v>358.08</v>
      </c>
      <c r="I280" s="8">
        <v>352.32</v>
      </c>
      <c r="J280" s="8">
        <v>331.2</v>
      </c>
      <c r="K280" s="8">
        <v>380.16</v>
      </c>
      <c r="L280" s="8">
        <v>375.36</v>
      </c>
      <c r="M280" s="8">
        <v>423.36</v>
      </c>
      <c r="N280" s="8">
        <f t="shared" si="225"/>
        <v>4321.92</v>
      </c>
      <c r="O280" s="22">
        <f>+N280/N279-1</f>
        <v>7.0375653827865037E-2</v>
      </c>
      <c r="Q280" s="7">
        <v>1998</v>
      </c>
      <c r="R280" s="40">
        <f t="shared" ref="R280:U283" si="227">+B280/B279-1</f>
        <v>-5.2341597796143224E-2</v>
      </c>
      <c r="S280" s="40">
        <f t="shared" si="227"/>
        <v>-2.8409090909091717E-3</v>
      </c>
      <c r="T280" s="40">
        <f t="shared" si="227"/>
        <v>5.1075268817204256E-2</v>
      </c>
      <c r="U280" s="40">
        <f t="shared" si="227"/>
        <v>8.9385474860335101E-2</v>
      </c>
      <c r="V280" s="40">
        <f t="shared" si="226"/>
        <v>7.9881656804733581E-2</v>
      </c>
      <c r="W280" s="40">
        <f t="shared" si="226"/>
        <v>3.8805970149253577E-2</v>
      </c>
      <c r="X280" s="40">
        <f t="shared" si="226"/>
        <v>7.1839080459770166E-2</v>
      </c>
      <c r="Y280" s="40">
        <f t="shared" si="226"/>
        <v>0.21122112211221111</v>
      </c>
      <c r="Z280" s="40">
        <f t="shared" si="226"/>
        <v>2.9850746268656581E-2</v>
      </c>
      <c r="AA280" s="40">
        <f t="shared" si="226"/>
        <v>0.13793103448275867</v>
      </c>
      <c r="AB280" s="40">
        <f t="shared" si="226"/>
        <v>0.13662790697674421</v>
      </c>
      <c r="AC280" s="40">
        <f t="shared" si="226"/>
        <v>7.5609756097561043E-2</v>
      </c>
      <c r="AD280" s="41">
        <f t="shared" si="226"/>
        <v>7.0375653827865037E-2</v>
      </c>
      <c r="AF280" s="55"/>
      <c r="AG280" s="7"/>
    </row>
    <row r="281" spans="1:33" hidden="1" x14ac:dyDescent="0.2">
      <c r="A281" s="7">
        <v>1999</v>
      </c>
      <c r="B281" s="6">
        <v>400.32</v>
      </c>
      <c r="C281" s="6">
        <v>366.72</v>
      </c>
      <c r="D281" s="6">
        <v>385.92</v>
      </c>
      <c r="E281" s="6">
        <v>288.95999999999998</v>
      </c>
      <c r="F281" s="6">
        <v>362.88</v>
      </c>
      <c r="G281" s="6">
        <v>342.72</v>
      </c>
      <c r="H281" s="6">
        <v>352.32</v>
      </c>
      <c r="I281" s="6">
        <v>359.04</v>
      </c>
      <c r="J281" s="6">
        <v>385.92</v>
      </c>
      <c r="K281" s="6">
        <v>390.72</v>
      </c>
      <c r="L281" s="6">
        <v>377.28</v>
      </c>
      <c r="M281" s="6">
        <v>392.64</v>
      </c>
      <c r="N281" s="8">
        <f t="shared" si="225"/>
        <v>4405.4400000000005</v>
      </c>
      <c r="O281" s="22">
        <f>+N281/N280-1</f>
        <v>1.9324744557974283E-2</v>
      </c>
      <c r="Q281" s="7">
        <v>1999</v>
      </c>
      <c r="R281" s="40">
        <f t="shared" si="227"/>
        <v>0.21220930232558133</v>
      </c>
      <c r="S281" s="40">
        <f t="shared" si="227"/>
        <v>8.8319088319088523E-2</v>
      </c>
      <c r="T281" s="40">
        <f t="shared" si="227"/>
        <v>2.8132992327365658E-2</v>
      </c>
      <c r="U281" s="40">
        <f t="shared" si="227"/>
        <v>-0.22820512820512817</v>
      </c>
      <c r="V281" s="40">
        <f t="shared" si="226"/>
        <v>3.5616438356164348E-2</v>
      </c>
      <c r="W281" s="40">
        <f t="shared" si="226"/>
        <v>2.5862068965517349E-2</v>
      </c>
      <c r="X281" s="40">
        <f t="shared" si="226"/>
        <v>-1.6085790884718509E-2</v>
      </c>
      <c r="Y281" s="40">
        <f t="shared" si="226"/>
        <v>1.9073569482288999E-2</v>
      </c>
      <c r="Z281" s="40">
        <f t="shared" si="226"/>
        <v>0.16521739130434798</v>
      </c>
      <c r="AA281" s="40">
        <f t="shared" si="226"/>
        <v>2.7777777777777679E-2</v>
      </c>
      <c r="AB281" s="40">
        <f t="shared" si="226"/>
        <v>5.1150895140663621E-3</v>
      </c>
      <c r="AC281" s="40">
        <f t="shared" si="226"/>
        <v>-7.2562358276644034E-2</v>
      </c>
      <c r="AD281" s="41">
        <f t="shared" si="226"/>
        <v>1.9324744557974283E-2</v>
      </c>
      <c r="AF281" s="55"/>
      <c r="AG281" s="7"/>
    </row>
    <row r="282" spans="1:33" hidden="1" x14ac:dyDescent="0.2">
      <c r="A282" s="7">
        <v>2000</v>
      </c>
      <c r="B282" s="8">
        <v>414.72</v>
      </c>
      <c r="C282" s="8">
        <v>376.32</v>
      </c>
      <c r="D282" s="8">
        <v>353.28</v>
      </c>
      <c r="E282" s="6">
        <v>321.60000000000002</v>
      </c>
      <c r="F282" s="6">
        <v>346.56</v>
      </c>
      <c r="G282" s="6">
        <v>333.12</v>
      </c>
      <c r="H282" s="6">
        <v>347.52</v>
      </c>
      <c r="I282" s="6">
        <v>327.36</v>
      </c>
      <c r="J282" s="6">
        <v>314.88</v>
      </c>
      <c r="K282" s="6">
        <v>365.76</v>
      </c>
      <c r="L282" s="6">
        <v>380.16</v>
      </c>
      <c r="M282" s="6">
        <v>437.76</v>
      </c>
      <c r="N282" s="8">
        <f t="shared" si="225"/>
        <v>4319.04</v>
      </c>
      <c r="O282" s="22">
        <f>+N282/N281-1</f>
        <v>-1.961211592939649E-2</v>
      </c>
      <c r="Q282" s="7">
        <v>2000</v>
      </c>
      <c r="R282" s="40">
        <f t="shared" si="227"/>
        <v>3.5971223021582732E-2</v>
      </c>
      <c r="S282" s="40">
        <f t="shared" si="227"/>
        <v>2.6178010471204161E-2</v>
      </c>
      <c r="T282" s="40">
        <f t="shared" si="227"/>
        <v>-8.4577114427860756E-2</v>
      </c>
      <c r="U282" s="40">
        <f t="shared" si="227"/>
        <v>0.11295681063122931</v>
      </c>
      <c r="V282" s="40">
        <f t="shared" si="226"/>
        <v>-4.4973544973544999E-2</v>
      </c>
      <c r="W282" s="40">
        <f t="shared" si="226"/>
        <v>-2.8011204481792729E-2</v>
      </c>
      <c r="X282" s="40">
        <f t="shared" si="226"/>
        <v>-1.3623978201634857E-2</v>
      </c>
      <c r="Y282" s="40">
        <f t="shared" si="226"/>
        <v>-8.8235294117647078E-2</v>
      </c>
      <c r="Z282" s="40">
        <f t="shared" si="226"/>
        <v>-0.1840796019900498</v>
      </c>
      <c r="AA282" s="40">
        <f t="shared" si="226"/>
        <v>-6.3882063882063966E-2</v>
      </c>
      <c r="AB282" s="40">
        <f t="shared" si="226"/>
        <v>7.6335877862596657E-3</v>
      </c>
      <c r="AC282" s="40">
        <f t="shared" si="226"/>
        <v>0.11491442542787289</v>
      </c>
      <c r="AD282" s="41">
        <f t="shared" si="226"/>
        <v>-1.961211592939649E-2</v>
      </c>
      <c r="AF282" s="55"/>
      <c r="AG282" s="7"/>
    </row>
    <row r="283" spans="1:33" hidden="1" x14ac:dyDescent="0.2">
      <c r="A283" s="7">
        <v>2001</v>
      </c>
      <c r="B283" s="8">
        <v>447.36</v>
      </c>
      <c r="C283" s="8">
        <v>394.56</v>
      </c>
      <c r="D283" s="8">
        <v>386.88</v>
      </c>
      <c r="E283" s="8">
        <v>291.83999999999997</v>
      </c>
      <c r="F283" s="8">
        <v>352.32</v>
      </c>
      <c r="G283" s="8">
        <v>351.36</v>
      </c>
      <c r="H283" s="8">
        <v>352.32</v>
      </c>
      <c r="I283" s="8">
        <v>353.28</v>
      </c>
      <c r="J283" s="6">
        <v>171.84</v>
      </c>
      <c r="K283" s="6"/>
      <c r="L283" s="6"/>
      <c r="M283" s="6"/>
      <c r="N283" s="6">
        <f t="shared" si="225"/>
        <v>3101.76</v>
      </c>
      <c r="O283" s="22">
        <f>+N283/N282-1</f>
        <v>-0.28184040897977325</v>
      </c>
      <c r="Q283" s="7">
        <v>2001</v>
      </c>
      <c r="R283" s="40">
        <f t="shared" si="227"/>
        <v>7.870370370370372E-2</v>
      </c>
      <c r="S283" s="40">
        <f t="shared" si="227"/>
        <v>4.8469387755102122E-2</v>
      </c>
      <c r="T283" s="40">
        <f t="shared" si="227"/>
        <v>9.5108695652174058E-2</v>
      </c>
      <c r="U283" s="40">
        <f t="shared" si="227"/>
        <v>-9.2537313432835999E-2</v>
      </c>
      <c r="V283" s="40">
        <f>+F283/F282-1</f>
        <v>1.6620498614958512E-2</v>
      </c>
      <c r="W283" s="40">
        <f>+G283/G282-1</f>
        <v>5.4755043227665778E-2</v>
      </c>
      <c r="X283" s="40">
        <f>+H283/H282-1</f>
        <v>1.3812154696132728E-2</v>
      </c>
      <c r="Y283" s="40">
        <f>+I283/I282-1</f>
        <v>7.9178885630498463E-2</v>
      </c>
      <c r="Z283" s="40">
        <f>+J283/J282-1</f>
        <v>-0.45426829268292679</v>
      </c>
      <c r="AA283" s="40"/>
      <c r="AB283" s="40"/>
      <c r="AC283" s="42"/>
      <c r="AD283" s="43">
        <f>+N283/N282-1</f>
        <v>-0.28184040897977325</v>
      </c>
      <c r="AF283" s="55"/>
      <c r="AG283" s="7"/>
    </row>
    <row r="284" spans="1:33" hidden="1" x14ac:dyDescent="0.2">
      <c r="A284" s="7">
        <v>2002</v>
      </c>
      <c r="K284" s="4"/>
      <c r="L284" s="4"/>
      <c r="M284" s="4"/>
      <c r="N284" s="6"/>
      <c r="O284" s="22"/>
      <c r="P284" s="14"/>
      <c r="Q284" s="7">
        <v>2002</v>
      </c>
      <c r="R284" s="40"/>
      <c r="S284" s="40"/>
      <c r="T284" s="40"/>
      <c r="U284" s="40"/>
      <c r="V284" s="40"/>
      <c r="W284" s="40"/>
      <c r="X284" s="40"/>
      <c r="Y284" s="40"/>
      <c r="Z284" s="40"/>
      <c r="AA284" s="40"/>
      <c r="AB284" s="40"/>
      <c r="AC284" s="42"/>
      <c r="AD284" s="43"/>
      <c r="AF284" s="55"/>
      <c r="AG284" s="7"/>
    </row>
    <row r="285" spans="1:33" hidden="1" x14ac:dyDescent="0.2">
      <c r="A285" s="7">
        <v>2003</v>
      </c>
      <c r="K285" s="4"/>
      <c r="L285" s="4"/>
      <c r="M285" s="4"/>
      <c r="N285" s="6"/>
      <c r="O285" s="22"/>
      <c r="P285" s="14"/>
      <c r="Q285" s="7">
        <v>2003</v>
      </c>
      <c r="R285" s="40"/>
      <c r="S285" s="40"/>
      <c r="T285" s="40"/>
      <c r="U285" s="40"/>
      <c r="V285" s="40"/>
      <c r="W285" s="40"/>
      <c r="X285" s="40"/>
      <c r="Y285" s="40"/>
      <c r="Z285" s="40"/>
      <c r="AA285" s="40"/>
      <c r="AB285" s="40"/>
      <c r="AC285" s="42"/>
      <c r="AD285" s="43"/>
      <c r="AF285" s="55"/>
      <c r="AG285" s="7"/>
    </row>
    <row r="286" spans="1:33" hidden="1" x14ac:dyDescent="0.2">
      <c r="A286" s="29">
        <v>2004</v>
      </c>
      <c r="B286" s="10"/>
      <c r="C286" s="10"/>
      <c r="D286" s="10"/>
      <c r="E286" s="10"/>
      <c r="F286" s="59"/>
      <c r="G286" s="59"/>
      <c r="H286" s="59"/>
      <c r="I286" s="59"/>
      <c r="J286" s="59"/>
      <c r="K286" s="59"/>
      <c r="L286" s="59"/>
      <c r="M286" s="59"/>
      <c r="N286" s="10"/>
      <c r="O286" s="31"/>
      <c r="P286" s="29"/>
      <c r="Q286" s="29">
        <v>2004</v>
      </c>
      <c r="R286" s="43"/>
      <c r="S286" s="43"/>
      <c r="T286" s="43"/>
      <c r="U286" s="43"/>
      <c r="V286" s="43"/>
      <c r="W286" s="43"/>
      <c r="X286" s="43"/>
      <c r="Y286" s="43"/>
      <c r="Z286" s="43"/>
      <c r="AA286" s="43"/>
      <c r="AB286" s="43"/>
      <c r="AC286" s="43"/>
      <c r="AD286" s="43"/>
      <c r="AF286" s="55"/>
      <c r="AG286" s="7"/>
    </row>
    <row r="287" spans="1:33" hidden="1" x14ac:dyDescent="0.2">
      <c r="A287" s="29">
        <v>2005</v>
      </c>
      <c r="B287" s="10"/>
      <c r="C287" s="10"/>
      <c r="D287" s="10"/>
      <c r="E287" s="10"/>
      <c r="F287" s="59"/>
      <c r="G287" s="59"/>
      <c r="H287" s="59"/>
      <c r="I287" s="59"/>
      <c r="J287" s="59"/>
      <c r="K287" s="59"/>
      <c r="L287" s="59"/>
      <c r="M287" s="59"/>
      <c r="N287" s="10"/>
      <c r="O287" s="31"/>
      <c r="P287" s="29"/>
      <c r="Q287" s="29">
        <v>2005</v>
      </c>
      <c r="R287" s="43"/>
      <c r="S287" s="43"/>
      <c r="T287" s="43"/>
      <c r="U287" s="43"/>
      <c r="V287" s="43"/>
      <c r="W287" s="43"/>
      <c r="X287" s="43"/>
      <c r="Y287" s="43"/>
      <c r="Z287" s="43"/>
      <c r="AA287" s="43"/>
      <c r="AB287" s="43"/>
      <c r="AC287" s="43"/>
      <c r="AD287" s="43"/>
      <c r="AF287" s="55"/>
      <c r="AG287" s="7"/>
    </row>
    <row r="288" spans="1:33" hidden="1" x14ac:dyDescent="0.2">
      <c r="A288" s="29">
        <v>2006</v>
      </c>
      <c r="B288" s="10"/>
      <c r="C288" s="10"/>
      <c r="D288" s="10"/>
      <c r="E288" s="10"/>
      <c r="F288" s="59"/>
      <c r="G288" s="59"/>
      <c r="H288" s="59"/>
      <c r="I288" s="59"/>
      <c r="J288" s="59"/>
      <c r="K288" s="59"/>
      <c r="L288" s="59"/>
      <c r="M288" s="59"/>
      <c r="N288" s="10"/>
      <c r="O288" s="31"/>
      <c r="P288" s="29"/>
      <c r="Q288" s="29">
        <v>2006</v>
      </c>
      <c r="R288" s="43"/>
      <c r="S288" s="43"/>
      <c r="T288" s="43"/>
      <c r="U288" s="43"/>
      <c r="V288" s="43"/>
      <c r="W288" s="43"/>
      <c r="X288" s="43"/>
      <c r="Y288" s="43"/>
      <c r="Z288" s="43"/>
      <c r="AA288" s="43"/>
      <c r="AB288" s="43"/>
      <c r="AC288" s="43"/>
      <c r="AD288" s="43"/>
      <c r="AF288" s="55"/>
      <c r="AG288" s="7"/>
    </row>
    <row r="289" spans="1:33" hidden="1" x14ac:dyDescent="0.2">
      <c r="A289" s="32">
        <v>2007</v>
      </c>
      <c r="B289" s="33"/>
      <c r="C289" s="33"/>
      <c r="D289" s="33"/>
      <c r="E289" s="33"/>
      <c r="F289" s="33"/>
      <c r="G289" s="33"/>
      <c r="H289" s="33"/>
      <c r="I289" s="33"/>
      <c r="J289" s="33"/>
      <c r="K289" s="33"/>
      <c r="L289" s="33"/>
      <c r="M289" s="33"/>
      <c r="N289" s="33"/>
      <c r="O289" s="34"/>
      <c r="P289" s="7"/>
      <c r="Q289" s="32">
        <v>2007</v>
      </c>
      <c r="R289" s="44"/>
      <c r="S289" s="44"/>
      <c r="T289" s="44"/>
      <c r="U289" s="44"/>
      <c r="V289" s="44"/>
      <c r="W289" s="44"/>
      <c r="X289" s="44"/>
      <c r="Y289" s="44"/>
      <c r="Z289" s="44"/>
      <c r="AA289" s="44"/>
      <c r="AB289" s="44"/>
      <c r="AC289" s="44"/>
      <c r="AD289" s="44"/>
      <c r="AF289" s="55"/>
      <c r="AG289" s="7"/>
    </row>
    <row r="290" spans="1:33" hidden="1" x14ac:dyDescent="0.2">
      <c r="A290" s="29"/>
      <c r="B290" s="10"/>
      <c r="C290" s="10"/>
      <c r="D290" s="10"/>
      <c r="E290" s="10"/>
      <c r="F290" s="10"/>
      <c r="G290" s="10"/>
      <c r="H290" s="10"/>
      <c r="I290" s="10"/>
      <c r="J290" s="10"/>
      <c r="K290" s="10"/>
      <c r="L290" s="10"/>
      <c r="M290" s="10"/>
      <c r="N290" s="10"/>
      <c r="O290" s="31"/>
      <c r="P290" s="7"/>
      <c r="Q290" s="29"/>
      <c r="R290" s="43"/>
      <c r="S290" s="43"/>
      <c r="T290" s="43"/>
      <c r="U290" s="43"/>
      <c r="V290" s="43"/>
      <c r="W290" s="43"/>
      <c r="X290" s="43"/>
      <c r="Y290" s="43"/>
      <c r="Z290" s="43"/>
      <c r="AA290" s="43"/>
      <c r="AB290" s="43"/>
      <c r="AC290" s="43"/>
      <c r="AD290" s="43"/>
      <c r="AF290" s="55"/>
      <c r="AG290" s="7"/>
    </row>
    <row r="291" spans="1:33" hidden="1" x14ac:dyDescent="0.2">
      <c r="A291" s="29"/>
      <c r="B291" s="10"/>
      <c r="C291" s="10"/>
      <c r="D291" s="10"/>
      <c r="E291" s="10"/>
      <c r="F291" s="10"/>
      <c r="G291" s="10"/>
      <c r="H291" s="10"/>
      <c r="I291" s="10"/>
      <c r="J291" s="10"/>
      <c r="K291" s="10"/>
      <c r="L291" s="10"/>
      <c r="M291" s="10"/>
      <c r="N291" s="10"/>
      <c r="O291" s="31"/>
      <c r="P291" s="7"/>
      <c r="Q291" s="29"/>
      <c r="R291" s="43"/>
      <c r="S291" s="43"/>
      <c r="T291" s="43"/>
      <c r="U291" s="43"/>
      <c r="V291" s="43"/>
      <c r="W291" s="43"/>
      <c r="X291" s="43"/>
      <c r="Y291" s="43"/>
      <c r="Z291" s="43"/>
      <c r="AA291" s="43"/>
      <c r="AB291" s="43"/>
      <c r="AC291" s="43"/>
      <c r="AD291" s="43"/>
      <c r="AF291" s="55"/>
      <c r="AG291" s="7"/>
    </row>
    <row r="292" spans="1:33" x14ac:dyDescent="0.2">
      <c r="A292" s="29"/>
      <c r="B292" s="10"/>
      <c r="C292" s="10"/>
      <c r="D292" s="10"/>
      <c r="E292" s="10"/>
      <c r="F292" s="10"/>
      <c r="G292" s="10"/>
      <c r="H292" s="10"/>
      <c r="I292" s="10"/>
      <c r="J292" s="10"/>
      <c r="K292" s="10"/>
      <c r="L292" s="10"/>
      <c r="M292" s="10"/>
      <c r="N292" s="10"/>
      <c r="O292" s="31"/>
      <c r="Q292" s="29"/>
      <c r="R292" s="45"/>
      <c r="S292" s="45"/>
      <c r="T292" s="45"/>
      <c r="U292" s="45"/>
      <c r="V292" s="45"/>
      <c r="W292" s="45"/>
      <c r="X292" s="45"/>
      <c r="Y292" s="45"/>
      <c r="Z292" s="45"/>
      <c r="AA292" s="45"/>
      <c r="AB292" s="45"/>
      <c r="AC292" s="45"/>
      <c r="AD292" s="45"/>
      <c r="AF292" s="55"/>
      <c r="AG292" s="7"/>
    </row>
    <row r="293" spans="1:33" ht="18.75" x14ac:dyDescent="0.3">
      <c r="A293" s="35" t="s">
        <v>23</v>
      </c>
      <c r="B293" s="8"/>
      <c r="C293" s="8"/>
      <c r="D293" s="8"/>
      <c r="I293" s="8"/>
      <c r="J293" s="8"/>
      <c r="K293" s="8"/>
      <c r="L293" s="8"/>
      <c r="M293" s="8"/>
      <c r="N293" s="4"/>
      <c r="O293" s="2" t="s">
        <v>25</v>
      </c>
      <c r="Q293" s="35" t="s">
        <v>23</v>
      </c>
      <c r="R293" s="52"/>
      <c r="S293" s="52"/>
      <c r="T293" s="52"/>
      <c r="U293" s="51"/>
      <c r="V293" s="51"/>
      <c r="W293" s="51"/>
      <c r="X293" s="51"/>
      <c r="Y293" s="52"/>
      <c r="Z293" s="52"/>
      <c r="AA293" s="52"/>
      <c r="AB293" s="52"/>
      <c r="AC293" s="52"/>
      <c r="AD293" s="51"/>
      <c r="AF293" s="55"/>
      <c r="AG293" s="7"/>
    </row>
    <row r="294" spans="1:33" x14ac:dyDescent="0.2">
      <c r="A294" s="23"/>
      <c r="B294" s="23" t="s">
        <v>5</v>
      </c>
      <c r="C294" s="23" t="s">
        <v>6</v>
      </c>
      <c r="D294" s="23" t="s">
        <v>7</v>
      </c>
      <c r="E294" s="23" t="s">
        <v>8</v>
      </c>
      <c r="F294" s="23" t="s">
        <v>9</v>
      </c>
      <c r="G294" s="23" t="s">
        <v>10</v>
      </c>
      <c r="H294" s="23" t="s">
        <v>11</v>
      </c>
      <c r="I294" s="23" t="s">
        <v>12</v>
      </c>
      <c r="J294" s="23" t="s">
        <v>13</v>
      </c>
      <c r="K294" s="24" t="s">
        <v>14</v>
      </c>
      <c r="L294" s="24" t="s">
        <v>15</v>
      </c>
      <c r="M294" s="24" t="s">
        <v>16</v>
      </c>
      <c r="N294" s="24" t="s">
        <v>17</v>
      </c>
      <c r="O294" s="24" t="s">
        <v>30</v>
      </c>
      <c r="Q294" s="23"/>
      <c r="R294" s="47" t="s">
        <v>5</v>
      </c>
      <c r="S294" s="47" t="s">
        <v>6</v>
      </c>
      <c r="T294" s="47" t="s">
        <v>7</v>
      </c>
      <c r="U294" s="47" t="s">
        <v>8</v>
      </c>
      <c r="V294" s="47" t="s">
        <v>9</v>
      </c>
      <c r="W294" s="47" t="s">
        <v>10</v>
      </c>
      <c r="X294" s="47" t="s">
        <v>11</v>
      </c>
      <c r="Y294" s="47" t="s">
        <v>12</v>
      </c>
      <c r="Z294" s="47" t="s">
        <v>13</v>
      </c>
      <c r="AA294" s="47" t="s">
        <v>14</v>
      </c>
      <c r="AB294" s="47" t="s">
        <v>15</v>
      </c>
      <c r="AC294" s="47" t="s">
        <v>16</v>
      </c>
      <c r="AD294" s="47" t="s">
        <v>17</v>
      </c>
      <c r="AF294" s="55"/>
      <c r="AG294" s="7"/>
    </row>
    <row r="295" spans="1:33" hidden="1" x14ac:dyDescent="0.2">
      <c r="A295" s="7">
        <v>1992</v>
      </c>
      <c r="B295" s="8"/>
      <c r="C295" s="8"/>
      <c r="D295" s="8"/>
      <c r="I295" s="8"/>
      <c r="J295" s="8"/>
      <c r="K295" s="8"/>
      <c r="L295" s="8"/>
      <c r="M295" s="8"/>
      <c r="N295" s="8">
        <f t="shared" ref="N295:N307" si="228">SUM(B295:M295)</f>
        <v>0</v>
      </c>
      <c r="Q295" s="7">
        <v>1992</v>
      </c>
      <c r="R295" s="40"/>
      <c r="S295" s="40"/>
      <c r="T295" s="40"/>
      <c r="U295" s="40"/>
      <c r="V295" s="40"/>
      <c r="W295" s="40"/>
      <c r="X295" s="40"/>
      <c r="Y295" s="40"/>
      <c r="Z295" s="40"/>
      <c r="AA295" s="40"/>
      <c r="AB295" s="40"/>
      <c r="AC295" s="40"/>
      <c r="AD295" s="41"/>
      <c r="AF295" s="55"/>
      <c r="AG295" s="7"/>
    </row>
    <row r="296" spans="1:33" hidden="1" x14ac:dyDescent="0.2">
      <c r="A296" s="7">
        <v>1993</v>
      </c>
      <c r="B296" s="8"/>
      <c r="C296" s="8"/>
      <c r="D296" s="8"/>
      <c r="I296" s="8"/>
      <c r="J296" s="8"/>
      <c r="K296" s="8"/>
      <c r="L296" s="8"/>
      <c r="M296" s="8"/>
      <c r="N296" s="8">
        <f t="shared" si="228"/>
        <v>0</v>
      </c>
      <c r="Q296" s="7">
        <v>1993</v>
      </c>
      <c r="R296" s="40"/>
      <c r="S296" s="40"/>
      <c r="T296" s="40"/>
      <c r="U296" s="40"/>
      <c r="V296" s="40"/>
      <c r="W296" s="40"/>
      <c r="X296" s="40"/>
      <c r="Y296" s="40"/>
      <c r="Z296" s="40"/>
      <c r="AA296" s="40"/>
      <c r="AB296" s="40"/>
      <c r="AC296" s="40"/>
      <c r="AD296" s="41"/>
      <c r="AF296" s="55"/>
      <c r="AG296" s="7"/>
    </row>
    <row r="297" spans="1:33" hidden="1" x14ac:dyDescent="0.2">
      <c r="A297" s="7">
        <v>1994</v>
      </c>
      <c r="B297" s="8"/>
      <c r="C297" s="8"/>
      <c r="D297" s="8"/>
      <c r="I297" s="8"/>
      <c r="J297" s="8"/>
      <c r="K297" s="8"/>
      <c r="L297" s="8"/>
      <c r="M297" s="8"/>
      <c r="N297" s="8">
        <f t="shared" si="228"/>
        <v>0</v>
      </c>
      <c r="Q297" s="7">
        <v>1994</v>
      </c>
      <c r="R297" s="40"/>
      <c r="S297" s="40"/>
      <c r="T297" s="40"/>
      <c r="U297" s="40"/>
      <c r="V297" s="40"/>
      <c r="W297" s="40"/>
      <c r="X297" s="40"/>
      <c r="Y297" s="40"/>
      <c r="Z297" s="40"/>
      <c r="AA297" s="40"/>
      <c r="AB297" s="40"/>
      <c r="AC297" s="40"/>
      <c r="AD297" s="41"/>
      <c r="AF297" s="55"/>
      <c r="AG297" s="7"/>
    </row>
    <row r="298" spans="1:33" hidden="1" x14ac:dyDescent="0.2">
      <c r="A298" s="7">
        <v>1995</v>
      </c>
      <c r="K298" s="4"/>
      <c r="L298" s="4"/>
      <c r="M298" s="4"/>
      <c r="N298" s="8">
        <f t="shared" si="228"/>
        <v>0</v>
      </c>
      <c r="Q298" s="7">
        <v>1995</v>
      </c>
      <c r="R298" s="40"/>
      <c r="S298" s="40"/>
      <c r="T298" s="40"/>
      <c r="U298" s="40"/>
      <c r="V298" s="40"/>
      <c r="W298" s="40"/>
      <c r="X298" s="40"/>
      <c r="Y298" s="40"/>
      <c r="Z298" s="40"/>
      <c r="AA298" s="40"/>
      <c r="AB298" s="40"/>
      <c r="AC298" s="40"/>
      <c r="AD298" s="41"/>
      <c r="AF298" s="55"/>
      <c r="AG298" s="7"/>
    </row>
    <row r="299" spans="1:33" hidden="1" x14ac:dyDescent="0.2">
      <c r="A299" s="7">
        <v>1996</v>
      </c>
      <c r="K299" s="4"/>
      <c r="L299" s="4"/>
      <c r="M299" s="4"/>
      <c r="N299" s="8">
        <f t="shared" si="228"/>
        <v>0</v>
      </c>
      <c r="Q299" s="7">
        <v>1996</v>
      </c>
      <c r="R299" s="40"/>
      <c r="S299" s="40"/>
      <c r="T299" s="40"/>
      <c r="U299" s="40"/>
      <c r="V299" s="40"/>
      <c r="W299" s="40"/>
      <c r="X299" s="40"/>
      <c r="Y299" s="40"/>
      <c r="Z299" s="40"/>
      <c r="AA299" s="40"/>
      <c r="AB299" s="40"/>
      <c r="AC299" s="40"/>
      <c r="AD299" s="41"/>
      <c r="AF299" s="55"/>
      <c r="AG299" s="7"/>
    </row>
    <row r="300" spans="1:33" hidden="1" x14ac:dyDescent="0.2">
      <c r="A300" s="7">
        <v>1997</v>
      </c>
      <c r="K300" s="4"/>
      <c r="L300" s="4"/>
      <c r="M300" s="4"/>
      <c r="N300" s="8">
        <f t="shared" si="228"/>
        <v>0</v>
      </c>
      <c r="Q300" s="7">
        <v>1997</v>
      </c>
      <c r="R300" s="40"/>
      <c r="S300" s="40"/>
      <c r="T300" s="40"/>
      <c r="U300" s="40"/>
      <c r="V300" s="40"/>
      <c r="W300" s="40"/>
      <c r="X300" s="40"/>
      <c r="Y300" s="40"/>
      <c r="Z300" s="40"/>
      <c r="AA300" s="40"/>
      <c r="AB300" s="40"/>
      <c r="AC300" s="40"/>
      <c r="AD300" s="41"/>
      <c r="AF300" s="55"/>
      <c r="AG300" s="7"/>
    </row>
    <row r="301" spans="1:33" x14ac:dyDescent="0.2">
      <c r="A301" s="7">
        <v>1998</v>
      </c>
      <c r="K301" s="4"/>
      <c r="L301" s="8">
        <f>54.1+29.08+74.25+48.5+161.28</f>
        <v>367.21000000000004</v>
      </c>
      <c r="M301" s="8">
        <f>54.25+50.92+78.9+48.65+164.16</f>
        <v>396.88</v>
      </c>
      <c r="N301" s="8">
        <f t="shared" si="228"/>
        <v>764.09</v>
      </c>
      <c r="O301" s="22"/>
      <c r="Q301" s="7">
        <v>1998</v>
      </c>
      <c r="R301" s="40"/>
      <c r="S301" s="40"/>
      <c r="T301" s="40"/>
      <c r="U301" s="40"/>
      <c r="V301" s="40"/>
      <c r="W301" s="40"/>
      <c r="X301" s="40"/>
      <c r="Y301" s="40"/>
      <c r="Z301" s="40"/>
      <c r="AA301" s="40"/>
      <c r="AB301" s="40"/>
      <c r="AC301" s="40"/>
      <c r="AD301" s="41"/>
      <c r="AF301" s="55"/>
      <c r="AG301" s="7"/>
    </row>
    <row r="302" spans="1:33" x14ac:dyDescent="0.2">
      <c r="A302" s="7">
        <v>1999</v>
      </c>
      <c r="B302" s="6">
        <f>59.6+59.52+88.8+44.5+186.72</f>
        <v>439.14</v>
      </c>
      <c r="C302" s="6">
        <f>56.05+49.2+80.35+30.35+170.88</f>
        <v>386.83</v>
      </c>
      <c r="D302" s="6">
        <f>56.8+55.8+83.75+5.15+176.64</f>
        <v>378.14</v>
      </c>
      <c r="E302" s="6">
        <f>48.65+43.48+61+0+136.8</f>
        <v>289.93</v>
      </c>
      <c r="F302" s="6">
        <f>47.05+43.48+60.8+0+135.84</f>
        <v>287.16999999999996</v>
      </c>
      <c r="G302" s="6">
        <f>40.6+36.56+55.8+119.04</f>
        <v>252</v>
      </c>
      <c r="H302" s="6">
        <f>41.2+41.36+55.5+0+123.36</f>
        <v>261.42</v>
      </c>
      <c r="I302" s="6">
        <f>43.4+39.48+57.15+0+125.76</f>
        <v>265.79000000000002</v>
      </c>
      <c r="J302" s="6">
        <f>44.8+39.48+59.1+0+133.44</f>
        <v>276.82</v>
      </c>
      <c r="K302" s="6">
        <f>49.7+42.12+65.2+0+150.24</f>
        <v>307.26</v>
      </c>
      <c r="L302" s="6">
        <f>53.25+48.92+72.1+0+162.72</f>
        <v>336.99</v>
      </c>
      <c r="M302" s="6">
        <f>53.75+48.36+75.15+0+168</f>
        <v>345.26</v>
      </c>
      <c r="N302" s="8">
        <f t="shared" si="228"/>
        <v>3826.75</v>
      </c>
      <c r="O302" s="22">
        <f t="shared" ref="O302:O313" si="229">+N302/N301-1</f>
        <v>4.0082451020167778</v>
      </c>
      <c r="Q302" s="7">
        <v>1999</v>
      </c>
      <c r="R302" s="40"/>
      <c r="S302" s="40"/>
      <c r="T302" s="40"/>
      <c r="U302" s="40"/>
      <c r="V302" s="40"/>
      <c r="W302" s="40"/>
      <c r="X302" s="40"/>
      <c r="Y302" s="40"/>
      <c r="Z302" s="40"/>
      <c r="AA302" s="40"/>
      <c r="AB302" s="40">
        <f t="shared" ref="AB302:AD308" si="230">+L302/L301-1</f>
        <v>-8.2296233762697124E-2</v>
      </c>
      <c r="AC302" s="40">
        <f t="shared" si="230"/>
        <v>-0.13006450312437012</v>
      </c>
      <c r="AD302" s="41">
        <f t="shared" si="230"/>
        <v>4.0082451020167778</v>
      </c>
      <c r="AF302" s="55"/>
      <c r="AG302" s="7"/>
    </row>
    <row r="303" spans="1:33" x14ac:dyDescent="0.2">
      <c r="A303" s="7">
        <v>2000</v>
      </c>
      <c r="B303" s="6">
        <f>63.55+59.52+91+198.24</f>
        <v>412.31</v>
      </c>
      <c r="C303" s="6">
        <f>56.05+50.04+73.9+167.04</f>
        <v>347.03</v>
      </c>
      <c r="D303" s="4">
        <f>53.9+48.84+72.7+160.8</f>
        <v>336.24</v>
      </c>
      <c r="E303" s="4">
        <f>49.85+46.8+67.5+0+148.32</f>
        <v>312.47000000000003</v>
      </c>
      <c r="F303" s="4">
        <f>628.12-F282</f>
        <v>281.56</v>
      </c>
      <c r="G303" s="4">
        <f>43.85+38.84+56.4+123.36</f>
        <v>262.45</v>
      </c>
      <c r="H303" s="4">
        <f>40.6+40.4+56.9+126.24</f>
        <v>264.14</v>
      </c>
      <c r="I303" s="4">
        <f>42.55+41.88+58.7+130.56</f>
        <v>273.69</v>
      </c>
      <c r="J303" s="4">
        <f>42.15+41.48+58.4+133.92</f>
        <v>275.95</v>
      </c>
      <c r="K303" s="4">
        <f>47.4+43.28+68.3+151.2</f>
        <v>310.18</v>
      </c>
      <c r="L303" s="4">
        <f>50.15+46.88+72.45+152.64+58.24</f>
        <v>380.36</v>
      </c>
      <c r="M303" s="4">
        <f>59.9+58.04+84.4+174.72+67.2</f>
        <v>444.26</v>
      </c>
      <c r="N303" s="8">
        <f t="shared" si="228"/>
        <v>3900.6399999999994</v>
      </c>
      <c r="O303" s="22">
        <f t="shared" si="229"/>
        <v>1.9308812961390087E-2</v>
      </c>
      <c r="Q303" s="7">
        <v>2000</v>
      </c>
      <c r="R303" s="40">
        <f t="shared" ref="R303:AA306" si="231">+B303/B302-1</f>
        <v>-6.1096688983012237E-2</v>
      </c>
      <c r="S303" s="40">
        <f t="shared" si="231"/>
        <v>-0.10288757335263554</v>
      </c>
      <c r="T303" s="40">
        <f t="shared" si="231"/>
        <v>-0.11080552176442582</v>
      </c>
      <c r="U303" s="40">
        <f t="shared" si="231"/>
        <v>7.7742903459455892E-2</v>
      </c>
      <c r="V303" s="40">
        <f t="shared" si="231"/>
        <v>-1.9535466796670842E-2</v>
      </c>
      <c r="W303" s="40">
        <f t="shared" si="231"/>
        <v>4.1468253968253821E-2</v>
      </c>
      <c r="X303" s="40">
        <f t="shared" si="231"/>
        <v>1.0404712722821507E-2</v>
      </c>
      <c r="Y303" s="40">
        <f t="shared" si="231"/>
        <v>2.9722713420369473E-2</v>
      </c>
      <c r="Z303" s="40">
        <f t="shared" si="231"/>
        <v>-3.1428365002529324E-3</v>
      </c>
      <c r="AA303" s="40">
        <f t="shared" si="231"/>
        <v>9.5033522098548762E-3</v>
      </c>
      <c r="AB303" s="40">
        <f t="shared" si="230"/>
        <v>0.12869818095492458</v>
      </c>
      <c r="AC303" s="40">
        <f t="shared" si="230"/>
        <v>0.28674042750391004</v>
      </c>
      <c r="AD303" s="41">
        <f t="shared" si="230"/>
        <v>1.9308812961390087E-2</v>
      </c>
      <c r="AF303" s="55"/>
      <c r="AG303" s="7"/>
    </row>
    <row r="304" spans="1:33" x14ac:dyDescent="0.2">
      <c r="A304" s="7">
        <v>2001</v>
      </c>
      <c r="B304" s="4">
        <f>61.65+58.48+85.9+181.92+69.68</f>
        <v>457.63</v>
      </c>
      <c r="C304" s="4">
        <f>20.055+71.6+37.41+59.4+37.38+125.4+112.08+56.75+55.64+84.75+65.84+178.56</f>
        <v>904.86500000000001</v>
      </c>
      <c r="D304" s="4">
        <f>18.375+77.3+39.6+66.75+41.01+125.4+117+60.45+61.76+87.75+178.56+68.4</f>
        <v>942.3549999999999</v>
      </c>
      <c r="E304" s="4">
        <f>10.85+63.1+33.45+49.7+32.73+105.12+94.68+48.55+49.4+66.25+144.96+55.2</f>
        <v>753.99000000000012</v>
      </c>
      <c r="F304" s="4">
        <f>22.85+13.16+52.3+30.3+43.55+28.86+91.2+89.76+44.05+36.76+60.45+130.08+49.68</f>
        <v>693</v>
      </c>
      <c r="G304" s="4">
        <f>24.4+11.55+51.8+29.67+42.15+28.68+89.04+90.24+42.15+41.68+60.6+125.76+48</f>
        <v>685.72</v>
      </c>
      <c r="H304" s="4">
        <f>23.3+15.085+52.6+29.88+42.15+28.53+89.16+93.6+41.35+40.96+59.4+126.72+45.12</f>
        <v>687.85500000000013</v>
      </c>
      <c r="I304" s="4">
        <f>24.6+11.585+36.48+53+29.82+41.95+29.7+90.36+85.56+41.3+40.6+60.35+128.16+45.68</f>
        <v>719.14499999999998</v>
      </c>
      <c r="J304" s="5">
        <f>21.45+11.2+37.28+51+31.53+43.3+30.63+92.52+91.68+42.95+40.8+61.9+132+48.32</f>
        <v>736.56000000000006</v>
      </c>
      <c r="K304" s="5">
        <f>24.1+12.985+40.24+55.8+34.02+48.75+33.12+103.8+97.92+47.2+43+68.9+142.08+56.48</f>
        <v>808.39499999999998</v>
      </c>
      <c r="L304" s="5">
        <f>28.75+14.035+67.2+42.64+60.3+33.21+49.3+33.6+106.32+100.92+48.75+43.32+71.15+141.12+59.68</f>
        <v>900.29499999999996</v>
      </c>
      <c r="M304" s="5">
        <f>31.5+17.43+175.2+48.88+50.8+37.35+55.45+38.4+121.2+116.64+57.55+55.16+84.05+156+68.32</f>
        <v>1113.9299999999998</v>
      </c>
      <c r="N304" s="6">
        <f t="shared" si="228"/>
        <v>9403.7400000000016</v>
      </c>
      <c r="O304" s="22">
        <f t="shared" si="229"/>
        <v>1.4108197629107027</v>
      </c>
      <c r="Q304" s="7">
        <v>2001</v>
      </c>
      <c r="R304" s="40">
        <f t="shared" si="231"/>
        <v>0.10991729523901927</v>
      </c>
      <c r="S304" s="40">
        <f t="shared" si="231"/>
        <v>1.6074546869146764</v>
      </c>
      <c r="T304" s="40">
        <f t="shared" si="231"/>
        <v>1.8026261004044728</v>
      </c>
      <c r="U304" s="40">
        <f t="shared" si="231"/>
        <v>1.4129996479662048</v>
      </c>
      <c r="V304" s="40">
        <f t="shared" si="231"/>
        <v>1.461287114646967</v>
      </c>
      <c r="W304" s="40">
        <f t="shared" si="231"/>
        <v>1.6127643360640125</v>
      </c>
      <c r="X304" s="40">
        <f t="shared" si="231"/>
        <v>1.6041303854016817</v>
      </c>
      <c r="Y304" s="40">
        <f t="shared" si="231"/>
        <v>1.6275896086813546</v>
      </c>
      <c r="Z304" s="40">
        <f t="shared" si="231"/>
        <v>1.6691791991302773</v>
      </c>
      <c r="AA304" s="40">
        <f t="shared" si="231"/>
        <v>1.6062125217615577</v>
      </c>
      <c r="AB304" s="40">
        <f t="shared" si="230"/>
        <v>1.3669549900094644</v>
      </c>
      <c r="AC304" s="42">
        <f t="shared" si="230"/>
        <v>1.507383063971548</v>
      </c>
      <c r="AD304" s="43">
        <f t="shared" si="230"/>
        <v>1.4108197629107027</v>
      </c>
      <c r="AF304" s="55"/>
      <c r="AG304" s="7"/>
    </row>
    <row r="305" spans="1:33" x14ac:dyDescent="0.2">
      <c r="A305" s="7">
        <v>2002</v>
      </c>
      <c r="B305" s="4">
        <f>33.85+19.81+98.4+54+16.1+36.27+58.55+39.36+122.52+123.6+53.5+57.48+83.3+160.8+68.8</f>
        <v>1026.3399999999999</v>
      </c>
      <c r="C305" s="4">
        <v>1167.2249999999999</v>
      </c>
      <c r="D305" s="4">
        <f>38.05+15.75+117.24+324+47.12+76.4+34.56+49.4+38.52+119.04+49.75+51+84.7+161.28+64.08</f>
        <v>1270.8899999999996</v>
      </c>
      <c r="E305" s="4">
        <f>25.7+9.52+91.08+271.2+40.16+57.2+28.86+7.15+29.46+86.28+39.15+38.6+59.9+122.4+47.2</f>
        <v>953.8599999999999</v>
      </c>
      <c r="F305" s="4">
        <f>24.65+8.225+86.28+520.8+38.96+55.7+28.65+29.79+83.88+37.6+37.88+55.2+114.24+44.4</f>
        <v>1166.2550000000001</v>
      </c>
      <c r="G305" s="4">
        <f>22.4+12.88+86.04+242.4+34.48+54.1+26.28+26.97+78.96+34.45+34.84+51+107.52+38.16</f>
        <v>850.48000000000013</v>
      </c>
      <c r="H305" s="4">
        <f>23.15+13.055+86.04+108+33.92+54.1+26.82+26.37+76.2+34.85+34.48+51.9+108+38</f>
        <v>714.88499999999999</v>
      </c>
      <c r="I305" s="4">
        <f>36.9+34.62+54.8+41.2+108.96+11.69+54.4+27.87+27.3+78.36+85.08+24.8+39.76+103.2+139.2</f>
        <v>868.13999999999987</v>
      </c>
      <c r="J305" s="4">
        <f>24.15+8.12+36.55+33.84+52.6+107.04+81+88.8+39.68+43.04+53+27.57+26.25+76.8+141.12</f>
        <v>839.56000000000006</v>
      </c>
      <c r="K305" s="4">
        <f>31.6+11.41+92.76+84+39.52+63.7+31.29+32.67+98.52+161.28+45.7+39.54+63.9+127.68+45.76</f>
        <v>969.32999999999993</v>
      </c>
      <c r="L305" s="4">
        <f>34.2+97.2+49.1+41.46+67.5+126.24+13.51+20.37+50.4+30.96+63.4+30.72+34.5+82.8+58.48+162.24</f>
        <v>963.08</v>
      </c>
      <c r="M305" s="4">
        <v>1043.71</v>
      </c>
      <c r="N305" s="6">
        <f t="shared" si="228"/>
        <v>11833.754999999997</v>
      </c>
      <c r="O305" s="22">
        <f t="shared" si="229"/>
        <v>0.25840942008179679</v>
      </c>
      <c r="P305" s="14"/>
      <c r="Q305" s="7">
        <v>2002</v>
      </c>
      <c r="R305" s="40">
        <f t="shared" si="231"/>
        <v>1.242728842077661</v>
      </c>
      <c r="S305" s="40">
        <f t="shared" si="231"/>
        <v>0.28994380377183315</v>
      </c>
      <c r="T305" s="40">
        <f t="shared" si="231"/>
        <v>0.3486318850114869</v>
      </c>
      <c r="U305" s="40">
        <f t="shared" si="231"/>
        <v>0.26508309128768248</v>
      </c>
      <c r="V305" s="40">
        <f t="shared" si="231"/>
        <v>0.68290764790764813</v>
      </c>
      <c r="W305" s="40">
        <f t="shared" si="231"/>
        <v>0.24027299772501909</v>
      </c>
      <c r="X305" s="40">
        <f t="shared" si="231"/>
        <v>3.9296072573434593E-2</v>
      </c>
      <c r="Y305" s="40">
        <f t="shared" si="231"/>
        <v>0.20718353044240012</v>
      </c>
      <c r="Z305" s="40">
        <f t="shared" si="231"/>
        <v>0.13983925274247855</v>
      </c>
      <c r="AA305" s="40">
        <f t="shared" si="231"/>
        <v>0.19907965784053583</v>
      </c>
      <c r="AB305" s="40">
        <f t="shared" si="230"/>
        <v>6.9738252461693184E-2</v>
      </c>
      <c r="AC305" s="42">
        <f t="shared" si="230"/>
        <v>-6.303807241029491E-2</v>
      </c>
      <c r="AD305" s="43">
        <f t="shared" si="230"/>
        <v>0.25840942008179679</v>
      </c>
      <c r="AF305" s="55"/>
      <c r="AG305" s="7"/>
    </row>
    <row r="306" spans="1:33" x14ac:dyDescent="0.2">
      <c r="A306" s="7">
        <v>2003</v>
      </c>
      <c r="B306" s="4" t="e">
        <f>+Declaracion_Energías!#REF!</f>
        <v>#REF!</v>
      </c>
      <c r="C306" s="4" t="e">
        <f>+Declaracion_Energías!#REF!</f>
        <v>#REF!</v>
      </c>
      <c r="D306" s="4" t="e">
        <f>+Declaracion_Energías!#REF!</f>
        <v>#REF!</v>
      </c>
      <c r="E306" s="4" t="e">
        <f>+Declaracion_Energías!#REF!</f>
        <v>#REF!</v>
      </c>
      <c r="F306" s="4" t="e">
        <f>+Declaracion_Energías!#REF!</f>
        <v>#REF!</v>
      </c>
      <c r="G306" s="4" t="e">
        <f>+Declaracion_Energías!#REF!</f>
        <v>#REF!</v>
      </c>
      <c r="H306" s="4" t="e">
        <f>+Declaracion_Energías!#REF!</f>
        <v>#REF!</v>
      </c>
      <c r="I306" s="4" t="e">
        <f>+Declaracion_Energías!#REF!</f>
        <v>#REF!</v>
      </c>
      <c r="J306" s="4" t="e">
        <f>+Declaracion_Energías!#REF!</f>
        <v>#REF!</v>
      </c>
      <c r="K306" s="4" t="e">
        <f>+Declaracion_Energías!#REF!</f>
        <v>#REF!</v>
      </c>
      <c r="L306" s="4" t="e">
        <f>+Declaracion_Energías!#REF!</f>
        <v>#REF!</v>
      </c>
      <c r="M306" s="4" t="e">
        <f>+Declaracion_Energías!#REF!</f>
        <v>#REF!</v>
      </c>
      <c r="N306" s="6" t="e">
        <f t="shared" si="228"/>
        <v>#REF!</v>
      </c>
      <c r="O306" s="22" t="e">
        <f t="shared" si="229"/>
        <v>#REF!</v>
      </c>
      <c r="P306" s="14"/>
      <c r="Q306" s="7">
        <v>2003</v>
      </c>
      <c r="R306" s="40" t="e">
        <f t="shared" si="231"/>
        <v>#REF!</v>
      </c>
      <c r="S306" s="40" t="e">
        <f t="shared" si="231"/>
        <v>#REF!</v>
      </c>
      <c r="T306" s="40" t="e">
        <f t="shared" ref="T306:Z309" si="232">+D306/D305-1</f>
        <v>#REF!</v>
      </c>
      <c r="U306" s="40" t="e">
        <f t="shared" si="232"/>
        <v>#REF!</v>
      </c>
      <c r="V306" s="40" t="e">
        <f t="shared" si="232"/>
        <v>#REF!</v>
      </c>
      <c r="W306" s="40" t="e">
        <f t="shared" si="231"/>
        <v>#REF!</v>
      </c>
      <c r="X306" s="40" t="e">
        <f t="shared" si="231"/>
        <v>#REF!</v>
      </c>
      <c r="Y306" s="40" t="e">
        <f>+I306/I305-1</f>
        <v>#REF!</v>
      </c>
      <c r="Z306" s="40" t="e">
        <f>+J306/J305-1</f>
        <v>#REF!</v>
      </c>
      <c r="AA306" s="40" t="e">
        <f>+K306/K305-1</f>
        <v>#REF!</v>
      </c>
      <c r="AB306" s="40" t="e">
        <f>+L306/L305-1</f>
        <v>#REF!</v>
      </c>
      <c r="AC306" s="42" t="e">
        <f t="shared" si="230"/>
        <v>#REF!</v>
      </c>
      <c r="AD306" s="43" t="e">
        <f t="shared" si="230"/>
        <v>#REF!</v>
      </c>
      <c r="AF306" s="55"/>
      <c r="AG306" s="7"/>
    </row>
    <row r="307" spans="1:33" x14ac:dyDescent="0.2">
      <c r="A307" s="29">
        <v>2004</v>
      </c>
      <c r="B307" s="10" t="e">
        <f>+Declaracion_Energías!#REF!</f>
        <v>#REF!</v>
      </c>
      <c r="C307" s="10" t="e">
        <f>+Declaracion_Energías!#REF!</f>
        <v>#REF!</v>
      </c>
      <c r="D307" s="10" t="e">
        <f>+Declaracion_Energías!#REF!</f>
        <v>#REF!</v>
      </c>
      <c r="E307" s="10" t="e">
        <f>+Declaracion_Energías!#REF!</f>
        <v>#REF!</v>
      </c>
      <c r="F307" s="59" t="e">
        <f>+Declaracion_Energías!#REF!</f>
        <v>#REF!</v>
      </c>
      <c r="G307" s="59" t="e">
        <f>+Declaracion_Energías!#REF!</f>
        <v>#REF!</v>
      </c>
      <c r="H307" s="59" t="e">
        <f>+Declaracion_Energías!#REF!</f>
        <v>#REF!</v>
      </c>
      <c r="I307" s="59" t="e">
        <f>+Declaracion_Energías!#REF!</f>
        <v>#REF!</v>
      </c>
      <c r="J307" s="59" t="e">
        <f>+Declaracion_Energías!#REF!</f>
        <v>#REF!</v>
      </c>
      <c r="K307" s="59" t="e">
        <f>+Declaracion_Energías!#REF!</f>
        <v>#REF!</v>
      </c>
      <c r="L307" s="59" t="e">
        <f>+Declaracion_Energías!#REF!</f>
        <v>#REF!</v>
      </c>
      <c r="M307" s="59" t="e">
        <f>+Declaracion_Energías!#REF!</f>
        <v>#REF!</v>
      </c>
      <c r="N307" s="10" t="e">
        <f t="shared" si="228"/>
        <v>#REF!</v>
      </c>
      <c r="O307" s="22" t="e">
        <f t="shared" si="229"/>
        <v>#REF!</v>
      </c>
      <c r="P307" s="29"/>
      <c r="Q307" s="29">
        <v>2004</v>
      </c>
      <c r="R307" s="43" t="e">
        <f t="shared" ref="R307:S309" si="233">+B307/B306-1</f>
        <v>#REF!</v>
      </c>
      <c r="S307" s="43" t="e">
        <f t="shared" si="233"/>
        <v>#REF!</v>
      </c>
      <c r="T307" s="43" t="e">
        <f t="shared" si="232"/>
        <v>#REF!</v>
      </c>
      <c r="U307" s="43" t="e">
        <f t="shared" si="232"/>
        <v>#REF!</v>
      </c>
      <c r="V307" s="43" t="e">
        <f t="shared" si="232"/>
        <v>#REF!</v>
      </c>
      <c r="W307" s="43" t="e">
        <f t="shared" si="232"/>
        <v>#REF!</v>
      </c>
      <c r="X307" s="43" t="e">
        <f t="shared" si="232"/>
        <v>#REF!</v>
      </c>
      <c r="Y307" s="43" t="e">
        <f t="shared" si="232"/>
        <v>#REF!</v>
      </c>
      <c r="Z307" s="43" t="e">
        <f t="shared" si="232"/>
        <v>#REF!</v>
      </c>
      <c r="AA307" s="43" t="e">
        <f t="shared" ref="AA307:AB310" si="234">+K307/K306-1</f>
        <v>#REF!</v>
      </c>
      <c r="AB307" s="43" t="e">
        <f t="shared" si="234"/>
        <v>#REF!</v>
      </c>
      <c r="AC307" s="43" t="e">
        <f t="shared" si="230"/>
        <v>#REF!</v>
      </c>
      <c r="AD307" s="43" t="e">
        <f t="shared" si="230"/>
        <v>#REF!</v>
      </c>
      <c r="AF307" s="55"/>
      <c r="AG307" s="7"/>
    </row>
    <row r="308" spans="1:33" x14ac:dyDescent="0.2">
      <c r="A308" s="29">
        <v>2005</v>
      </c>
      <c r="B308" s="10" t="e">
        <f>+Declaracion_Energías!#REF!</f>
        <v>#REF!</v>
      </c>
      <c r="C308" s="10" t="e">
        <f>+Declaracion_Energías!#REF!</f>
        <v>#REF!</v>
      </c>
      <c r="D308" s="10" t="e">
        <f>+Declaracion_Energías!#REF!</f>
        <v>#REF!</v>
      </c>
      <c r="E308" s="10" t="e">
        <f>+Declaracion_Energías!#REF!</f>
        <v>#REF!</v>
      </c>
      <c r="F308" s="59" t="e">
        <f>+Declaracion_Energías!#REF!</f>
        <v>#REF!</v>
      </c>
      <c r="G308" s="59" t="e">
        <f>+Declaracion_Energías!#REF!</f>
        <v>#REF!</v>
      </c>
      <c r="H308" s="59" t="e">
        <f>+Declaracion_Energías!#REF!</f>
        <v>#REF!</v>
      </c>
      <c r="I308" s="59" t="e">
        <f>+Declaracion_Energías!#REF!</f>
        <v>#REF!</v>
      </c>
      <c r="J308" s="59" t="e">
        <f>+Declaracion_Energías!#REF!</f>
        <v>#REF!</v>
      </c>
      <c r="K308" s="59" t="e">
        <f>+Declaracion_Energías!#REF!</f>
        <v>#REF!</v>
      </c>
      <c r="L308" s="59" t="e">
        <f>+Declaracion_Energías!#REF!</f>
        <v>#REF!</v>
      </c>
      <c r="M308" s="59" t="e">
        <f>+Declaracion_Energías!#REF!</f>
        <v>#REF!</v>
      </c>
      <c r="N308" s="10" t="e">
        <f t="shared" ref="N308:N314" si="235">SUM(B308:M308)</f>
        <v>#REF!</v>
      </c>
      <c r="O308" s="22" t="e">
        <f t="shared" si="229"/>
        <v>#REF!</v>
      </c>
      <c r="P308" s="29"/>
      <c r="Q308" s="29">
        <v>2005</v>
      </c>
      <c r="R308" s="43" t="e">
        <f t="shared" si="233"/>
        <v>#REF!</v>
      </c>
      <c r="S308" s="43" t="e">
        <f t="shared" si="233"/>
        <v>#REF!</v>
      </c>
      <c r="T308" s="43" t="e">
        <f t="shared" ref="T308:X310" si="236">+D308/D307-1</f>
        <v>#REF!</v>
      </c>
      <c r="U308" s="43" t="e">
        <f t="shared" si="236"/>
        <v>#REF!</v>
      </c>
      <c r="V308" s="43" t="e">
        <f t="shared" si="236"/>
        <v>#REF!</v>
      </c>
      <c r="W308" s="43" t="e">
        <f t="shared" si="236"/>
        <v>#REF!</v>
      </c>
      <c r="X308" s="43" t="e">
        <f t="shared" si="236"/>
        <v>#REF!</v>
      </c>
      <c r="Y308" s="43" t="e">
        <f t="shared" si="232"/>
        <v>#REF!</v>
      </c>
      <c r="Z308" s="43" t="e">
        <f t="shared" si="232"/>
        <v>#REF!</v>
      </c>
      <c r="AA308" s="43" t="e">
        <f t="shared" si="234"/>
        <v>#REF!</v>
      </c>
      <c r="AB308" s="43" t="e">
        <f t="shared" si="234"/>
        <v>#REF!</v>
      </c>
      <c r="AC308" s="43" t="e">
        <f t="shared" si="230"/>
        <v>#REF!</v>
      </c>
      <c r="AD308" s="43" t="e">
        <f t="shared" si="230"/>
        <v>#REF!</v>
      </c>
      <c r="AF308" s="55"/>
      <c r="AG308" s="7"/>
    </row>
    <row r="309" spans="1:33" x14ac:dyDescent="0.2">
      <c r="A309" s="29">
        <v>2006</v>
      </c>
      <c r="B309" s="10" t="e">
        <f>+Declaracion_Energías!#REF!</f>
        <v>#REF!</v>
      </c>
      <c r="C309" s="10" t="e">
        <f>+Declaracion_Energías!#REF!</f>
        <v>#REF!</v>
      </c>
      <c r="D309" s="10" t="e">
        <f>+Declaracion_Energías!#REF!</f>
        <v>#REF!</v>
      </c>
      <c r="E309" s="10" t="e">
        <f>+Declaracion_Energías!#REF!</f>
        <v>#REF!</v>
      </c>
      <c r="F309" s="59" t="e">
        <f>+Declaracion_Energías!#REF!</f>
        <v>#REF!</v>
      </c>
      <c r="G309" s="59" t="e">
        <f>+Declaracion_Energías!#REF!</f>
        <v>#REF!</v>
      </c>
      <c r="H309" s="59" t="e">
        <f>+Declaracion_Energías!#REF!</f>
        <v>#REF!</v>
      </c>
      <c r="I309" s="59" t="e">
        <f>+Declaracion_Energías!#REF!</f>
        <v>#REF!</v>
      </c>
      <c r="J309" s="59" t="e">
        <f>+Declaracion_Energías!#REF!</f>
        <v>#REF!</v>
      </c>
      <c r="K309" s="59" t="e">
        <f>+Declaracion_Energías!#REF!</f>
        <v>#REF!</v>
      </c>
      <c r="L309" s="59" t="e">
        <f>+Declaracion_Energías!#REF!</f>
        <v>#REF!</v>
      </c>
      <c r="M309" s="59" t="e">
        <f>+Declaracion_Energías!#REF!</f>
        <v>#REF!</v>
      </c>
      <c r="N309" s="10" t="e">
        <f t="shared" si="235"/>
        <v>#REF!</v>
      </c>
      <c r="O309" s="22" t="e">
        <f t="shared" si="229"/>
        <v>#REF!</v>
      </c>
      <c r="P309" s="29"/>
      <c r="Q309" s="29">
        <v>2006</v>
      </c>
      <c r="R309" s="43" t="e">
        <f t="shared" si="233"/>
        <v>#REF!</v>
      </c>
      <c r="S309" s="43" t="e">
        <f t="shared" si="233"/>
        <v>#REF!</v>
      </c>
      <c r="T309" s="43" t="e">
        <f t="shared" si="236"/>
        <v>#REF!</v>
      </c>
      <c r="U309" s="43" t="e">
        <f t="shared" si="236"/>
        <v>#REF!</v>
      </c>
      <c r="V309" s="43" t="e">
        <f t="shared" si="236"/>
        <v>#REF!</v>
      </c>
      <c r="W309" s="43" t="e">
        <f t="shared" si="236"/>
        <v>#REF!</v>
      </c>
      <c r="X309" s="43" t="e">
        <f t="shared" si="236"/>
        <v>#REF!</v>
      </c>
      <c r="Y309" s="43" t="e">
        <f t="shared" si="232"/>
        <v>#REF!</v>
      </c>
      <c r="Z309" s="43" t="e">
        <f t="shared" si="232"/>
        <v>#REF!</v>
      </c>
      <c r="AA309" s="43" t="e">
        <f t="shared" si="234"/>
        <v>#REF!</v>
      </c>
      <c r="AB309" s="43" t="e">
        <f t="shared" si="234"/>
        <v>#REF!</v>
      </c>
      <c r="AC309" s="43" t="e">
        <f t="shared" ref="AC309:AD313" si="237">+M309/M308-1</f>
        <v>#REF!</v>
      </c>
      <c r="AD309" s="43" t="e">
        <f t="shared" si="237"/>
        <v>#REF!</v>
      </c>
      <c r="AF309" s="55"/>
      <c r="AG309" s="7"/>
    </row>
    <row r="310" spans="1:33" x14ac:dyDescent="0.2">
      <c r="A310" s="29">
        <v>2007</v>
      </c>
      <c r="B310" s="10" t="e">
        <f>+Declaracion_Energías!#REF!</f>
        <v>#REF!</v>
      </c>
      <c r="C310" s="10" t="e">
        <f>+Declaracion_Energías!#REF!</f>
        <v>#REF!</v>
      </c>
      <c r="D310" s="10" t="e">
        <f>+Declaracion_Energías!#REF!</f>
        <v>#REF!</v>
      </c>
      <c r="E310" s="10" t="e">
        <f>+Declaracion_Energías!#REF!</f>
        <v>#REF!</v>
      </c>
      <c r="F310" s="59" t="e">
        <f>+Declaracion_Energías!#REF!</f>
        <v>#REF!</v>
      </c>
      <c r="G310" s="59" t="e">
        <f>+Declaracion_Energías!#REF!</f>
        <v>#REF!</v>
      </c>
      <c r="H310" s="59" t="e">
        <f>+Declaracion_Energías!#REF!</f>
        <v>#REF!</v>
      </c>
      <c r="I310" s="59" t="e">
        <f>+Declaracion_Energías!#REF!</f>
        <v>#REF!</v>
      </c>
      <c r="J310" s="59" t="e">
        <f>+Declaracion_Energías!#REF!</f>
        <v>#REF!</v>
      </c>
      <c r="K310" s="59" t="e">
        <f>+Declaracion_Energías!#REF!</f>
        <v>#REF!</v>
      </c>
      <c r="L310" s="59" t="e">
        <f>+Declaracion_Energías!#REF!</f>
        <v>#REF!</v>
      </c>
      <c r="M310" s="59" t="e">
        <f>+Declaracion_Energías!#REF!</f>
        <v>#REF!</v>
      </c>
      <c r="N310" s="10" t="e">
        <f t="shared" si="235"/>
        <v>#REF!</v>
      </c>
      <c r="O310" s="22" t="e">
        <f t="shared" si="229"/>
        <v>#REF!</v>
      </c>
      <c r="P310" s="29"/>
      <c r="Q310" s="29">
        <v>2007</v>
      </c>
      <c r="R310" s="43" t="e">
        <f t="shared" ref="R310:S313" si="238">+B310/B309-1</f>
        <v>#REF!</v>
      </c>
      <c r="S310" s="43" t="e">
        <f t="shared" si="238"/>
        <v>#REF!</v>
      </c>
      <c r="T310" s="43" t="e">
        <f t="shared" si="236"/>
        <v>#REF!</v>
      </c>
      <c r="U310" s="43" t="e">
        <f t="shared" si="236"/>
        <v>#REF!</v>
      </c>
      <c r="V310" s="43" t="e">
        <f t="shared" si="236"/>
        <v>#REF!</v>
      </c>
      <c r="W310" s="43" t="e">
        <f t="shared" si="236"/>
        <v>#REF!</v>
      </c>
      <c r="X310" s="43" t="e">
        <f t="shared" si="236"/>
        <v>#REF!</v>
      </c>
      <c r="Y310" s="43" t="e">
        <f t="shared" ref="Y310:Z313" si="239">+I310/I309-1</f>
        <v>#REF!</v>
      </c>
      <c r="Z310" s="43" t="e">
        <f t="shared" si="239"/>
        <v>#REF!</v>
      </c>
      <c r="AA310" s="43" t="e">
        <f t="shared" si="234"/>
        <v>#REF!</v>
      </c>
      <c r="AB310" s="43" t="e">
        <f t="shared" si="234"/>
        <v>#REF!</v>
      </c>
      <c r="AC310" s="43" t="e">
        <f t="shared" si="237"/>
        <v>#REF!</v>
      </c>
      <c r="AD310" s="43" t="e">
        <f t="shared" si="237"/>
        <v>#REF!</v>
      </c>
      <c r="AF310" s="55"/>
      <c r="AG310" s="7"/>
    </row>
    <row r="311" spans="1:33" x14ac:dyDescent="0.2">
      <c r="A311" s="29">
        <v>2008</v>
      </c>
      <c r="B311" s="10" t="e">
        <f>+Declaracion_Energías!#REF!</f>
        <v>#REF!</v>
      </c>
      <c r="C311" s="10" t="e">
        <f>+Declaracion_Energías!#REF!</f>
        <v>#REF!</v>
      </c>
      <c r="D311" s="10" t="e">
        <f>+Declaracion_Energías!#REF!</f>
        <v>#REF!</v>
      </c>
      <c r="E311" s="10" t="e">
        <f>+Declaracion_Energías!#REF!</f>
        <v>#REF!</v>
      </c>
      <c r="F311" s="59" t="e">
        <f>+Declaracion_Energías!#REF!</f>
        <v>#REF!</v>
      </c>
      <c r="G311" s="59" t="e">
        <f>+Declaracion_Energías!#REF!</f>
        <v>#REF!</v>
      </c>
      <c r="H311" s="59" t="e">
        <f>+Declaracion_Energías!#REF!</f>
        <v>#REF!</v>
      </c>
      <c r="I311" s="59" t="e">
        <f>+Declaracion_Energías!#REF!</f>
        <v>#REF!</v>
      </c>
      <c r="J311" s="59" t="e">
        <f>+Declaracion_Energías!#REF!</f>
        <v>#REF!</v>
      </c>
      <c r="K311" s="59" t="e">
        <f>+Declaracion_Energías!#REF!</f>
        <v>#REF!</v>
      </c>
      <c r="L311" s="59" t="e">
        <f>+Declaracion_Energías!#REF!</f>
        <v>#REF!</v>
      </c>
      <c r="M311" s="59" t="e">
        <f>+Declaracion_Energías!#REF!</f>
        <v>#REF!</v>
      </c>
      <c r="N311" s="10" t="e">
        <f t="shared" si="235"/>
        <v>#REF!</v>
      </c>
      <c r="O311" s="22" t="e">
        <f t="shared" si="229"/>
        <v>#REF!</v>
      </c>
      <c r="P311" s="29"/>
      <c r="Q311" s="29">
        <v>2008</v>
      </c>
      <c r="R311" s="43" t="e">
        <f t="shared" si="238"/>
        <v>#REF!</v>
      </c>
      <c r="S311" s="43" t="e">
        <f t="shared" si="238"/>
        <v>#REF!</v>
      </c>
      <c r="T311" s="43" t="e">
        <f t="shared" ref="T311:X313" si="240">+D311/D310-1</f>
        <v>#REF!</v>
      </c>
      <c r="U311" s="43" t="e">
        <f t="shared" si="240"/>
        <v>#REF!</v>
      </c>
      <c r="V311" s="43" t="e">
        <f t="shared" si="240"/>
        <v>#REF!</v>
      </c>
      <c r="W311" s="43" t="e">
        <f t="shared" si="240"/>
        <v>#REF!</v>
      </c>
      <c r="X311" s="43" t="e">
        <f t="shared" si="240"/>
        <v>#REF!</v>
      </c>
      <c r="Y311" s="43" t="e">
        <f t="shared" si="239"/>
        <v>#REF!</v>
      </c>
      <c r="Z311" s="43" t="e">
        <f t="shared" si="239"/>
        <v>#REF!</v>
      </c>
      <c r="AA311" s="43" t="e">
        <f t="shared" ref="AA311:AB313" si="241">+K311/K310-1</f>
        <v>#REF!</v>
      </c>
      <c r="AB311" s="43" t="e">
        <f t="shared" si="241"/>
        <v>#REF!</v>
      </c>
      <c r="AC311" s="43" t="e">
        <f t="shared" si="237"/>
        <v>#REF!</v>
      </c>
      <c r="AD311" s="43" t="e">
        <f t="shared" si="237"/>
        <v>#REF!</v>
      </c>
      <c r="AF311" s="55"/>
      <c r="AG311" s="7"/>
    </row>
    <row r="312" spans="1:33" x14ac:dyDescent="0.2">
      <c r="A312" s="29">
        <v>2009</v>
      </c>
      <c r="B312" s="10" t="e">
        <f>+Declaracion_Energías!#REF!</f>
        <v>#REF!</v>
      </c>
      <c r="C312" s="10" t="e">
        <f>+Declaracion_Energías!#REF!</f>
        <v>#REF!</v>
      </c>
      <c r="D312" s="10" t="e">
        <f>+Declaracion_Energías!#REF!</f>
        <v>#REF!</v>
      </c>
      <c r="E312" s="10" t="e">
        <f>+Declaracion_Energías!#REF!</f>
        <v>#REF!</v>
      </c>
      <c r="F312" s="59" t="e">
        <f>+Declaracion_Energías!#REF!</f>
        <v>#REF!</v>
      </c>
      <c r="G312" s="59" t="e">
        <f>+Declaracion_Energías!#REF!</f>
        <v>#REF!</v>
      </c>
      <c r="H312" s="59" t="e">
        <f>+Declaracion_Energías!#REF!</f>
        <v>#REF!</v>
      </c>
      <c r="I312" s="59" t="e">
        <f>+Declaracion_Energías!#REF!</f>
        <v>#REF!</v>
      </c>
      <c r="J312" s="59" t="e">
        <f>+Declaracion_Energías!#REF!</f>
        <v>#REF!</v>
      </c>
      <c r="K312" s="59" t="e">
        <f>+Declaracion_Energías!#REF!</f>
        <v>#REF!</v>
      </c>
      <c r="L312" s="59" t="e">
        <f>+Declaracion_Energías!#REF!</f>
        <v>#REF!</v>
      </c>
      <c r="M312" s="59" t="e">
        <f>+Declaracion_Energías!#REF!</f>
        <v>#REF!</v>
      </c>
      <c r="N312" s="10" t="e">
        <f t="shared" si="235"/>
        <v>#REF!</v>
      </c>
      <c r="O312" s="22" t="e">
        <f t="shared" si="229"/>
        <v>#REF!</v>
      </c>
      <c r="P312" s="29"/>
      <c r="Q312" s="29">
        <v>2009</v>
      </c>
      <c r="R312" s="43" t="e">
        <f t="shared" si="238"/>
        <v>#REF!</v>
      </c>
      <c r="S312" s="43" t="e">
        <f t="shared" si="238"/>
        <v>#REF!</v>
      </c>
      <c r="T312" s="43" t="e">
        <f t="shared" si="240"/>
        <v>#REF!</v>
      </c>
      <c r="U312" s="43" t="e">
        <f t="shared" si="240"/>
        <v>#REF!</v>
      </c>
      <c r="V312" s="43" t="e">
        <f t="shared" si="240"/>
        <v>#REF!</v>
      </c>
      <c r="W312" s="43" t="e">
        <f t="shared" si="240"/>
        <v>#REF!</v>
      </c>
      <c r="X312" s="43" t="e">
        <f t="shared" si="240"/>
        <v>#REF!</v>
      </c>
      <c r="Y312" s="43" t="e">
        <f t="shared" si="239"/>
        <v>#REF!</v>
      </c>
      <c r="Z312" s="43" t="e">
        <f t="shared" si="239"/>
        <v>#REF!</v>
      </c>
      <c r="AA312" s="43" t="e">
        <f t="shared" si="241"/>
        <v>#REF!</v>
      </c>
      <c r="AB312" s="43" t="e">
        <f t="shared" si="241"/>
        <v>#REF!</v>
      </c>
      <c r="AC312" s="43" t="e">
        <f t="shared" si="237"/>
        <v>#REF!</v>
      </c>
      <c r="AD312" s="43" t="e">
        <f t="shared" si="237"/>
        <v>#REF!</v>
      </c>
      <c r="AF312" s="55"/>
      <c r="AG312" s="7"/>
    </row>
    <row r="313" spans="1:33" x14ac:dyDescent="0.2">
      <c r="A313" s="29">
        <v>2010</v>
      </c>
      <c r="B313" s="10" t="e">
        <f>+Declaracion_Energías!#REF!</f>
        <v>#REF!</v>
      </c>
      <c r="C313" s="10" t="e">
        <f>+Declaracion_Energías!#REF!</f>
        <v>#REF!</v>
      </c>
      <c r="D313" s="10" t="e">
        <f>+Declaracion_Energías!#REF!</f>
        <v>#REF!</v>
      </c>
      <c r="E313" s="10" t="e">
        <f>+Declaracion_Energías!#REF!</f>
        <v>#REF!</v>
      </c>
      <c r="F313" s="59" t="e">
        <f>+Declaracion_Energías!#REF!</f>
        <v>#REF!</v>
      </c>
      <c r="G313" s="59" t="e">
        <f>+Declaracion_Energías!#REF!</f>
        <v>#REF!</v>
      </c>
      <c r="H313" s="59" t="e">
        <f>+Declaracion_Energías!#REF!</f>
        <v>#REF!</v>
      </c>
      <c r="I313" s="59" t="e">
        <f>+Declaracion_Energías!#REF!</f>
        <v>#REF!</v>
      </c>
      <c r="J313" s="59" t="e">
        <f>+Declaracion_Energías!#REF!</f>
        <v>#REF!</v>
      </c>
      <c r="K313" s="59" t="e">
        <f>+Declaracion_Energías!#REF!</f>
        <v>#REF!</v>
      </c>
      <c r="L313" s="59" t="e">
        <f>+Declaracion_Energías!#REF!</f>
        <v>#REF!</v>
      </c>
      <c r="M313" s="59" t="e">
        <f>+Declaracion_Energías!#REF!</f>
        <v>#REF!</v>
      </c>
      <c r="N313" s="10" t="e">
        <f t="shared" si="235"/>
        <v>#REF!</v>
      </c>
      <c r="O313" s="22" t="e">
        <f t="shared" si="229"/>
        <v>#REF!</v>
      </c>
      <c r="P313" s="29"/>
      <c r="Q313" s="29">
        <v>2010</v>
      </c>
      <c r="R313" s="43" t="e">
        <f t="shared" si="238"/>
        <v>#REF!</v>
      </c>
      <c r="S313" s="43" t="e">
        <f t="shared" si="238"/>
        <v>#REF!</v>
      </c>
      <c r="T313" s="43" t="e">
        <f t="shared" si="240"/>
        <v>#REF!</v>
      </c>
      <c r="U313" s="43" t="e">
        <f t="shared" si="240"/>
        <v>#REF!</v>
      </c>
      <c r="V313" s="43" t="e">
        <f t="shared" si="240"/>
        <v>#REF!</v>
      </c>
      <c r="W313" s="43" t="e">
        <f t="shared" si="240"/>
        <v>#REF!</v>
      </c>
      <c r="X313" s="43" t="e">
        <f t="shared" si="240"/>
        <v>#REF!</v>
      </c>
      <c r="Y313" s="43" t="e">
        <f t="shared" si="239"/>
        <v>#REF!</v>
      </c>
      <c r="Z313" s="43" t="e">
        <f t="shared" si="239"/>
        <v>#REF!</v>
      </c>
      <c r="AA313" s="43" t="e">
        <f t="shared" si="241"/>
        <v>#REF!</v>
      </c>
      <c r="AB313" s="43" t="e">
        <f t="shared" si="241"/>
        <v>#REF!</v>
      </c>
      <c r="AC313" s="43" t="e">
        <f t="shared" si="237"/>
        <v>#REF!</v>
      </c>
      <c r="AD313" s="43" t="e">
        <f t="shared" si="237"/>
        <v>#REF!</v>
      </c>
      <c r="AF313" s="55"/>
      <c r="AG313" s="7"/>
    </row>
    <row r="314" spans="1:33" ht="15" x14ac:dyDescent="0.25">
      <c r="A314" s="32">
        <v>2011</v>
      </c>
      <c r="B314" s="33"/>
      <c r="C314" s="33"/>
      <c r="D314" s="33"/>
      <c r="E314" s="33"/>
      <c r="F314" s="33"/>
      <c r="G314" s="33"/>
      <c r="H314" s="33"/>
      <c r="I314" s="33"/>
      <c r="J314" s="33"/>
      <c r="K314" s="33"/>
      <c r="L314" s="33"/>
      <c r="M314" s="33"/>
      <c r="N314" s="33">
        <f t="shared" si="235"/>
        <v>0</v>
      </c>
      <c r="O314" s="79"/>
      <c r="P314" s="7"/>
      <c r="Q314" s="32"/>
      <c r="R314" s="44"/>
      <c r="S314" s="44"/>
      <c r="T314" s="44"/>
      <c r="U314" s="44"/>
      <c r="V314" s="44"/>
      <c r="W314" s="44"/>
      <c r="X314" s="44"/>
      <c r="Y314" s="44"/>
      <c r="Z314" s="44"/>
      <c r="AA314" s="44"/>
      <c r="AB314" s="44"/>
      <c r="AC314" s="44"/>
      <c r="AD314" s="44"/>
      <c r="AF314" s="55"/>
      <c r="AG314" s="7"/>
    </row>
    <row r="315" spans="1:33" x14ac:dyDescent="0.2">
      <c r="B315" s="38"/>
      <c r="C315" s="39"/>
      <c r="D315" s="39"/>
      <c r="K315" s="57"/>
      <c r="L315" s="4"/>
      <c r="M315" s="4"/>
      <c r="N315" s="8"/>
      <c r="Q315" s="7"/>
      <c r="R315" s="39"/>
      <c r="S315" s="39"/>
      <c r="T315" s="39"/>
      <c r="U315" s="51"/>
      <c r="V315" s="51"/>
      <c r="W315" s="51"/>
      <c r="X315" s="51"/>
      <c r="Y315" s="51"/>
      <c r="Z315" s="51"/>
      <c r="AA315" s="51"/>
      <c r="AB315" s="51"/>
      <c r="AC315" s="51"/>
      <c r="AD315" s="52"/>
      <c r="AF315" s="55"/>
      <c r="AG315" s="7"/>
    </row>
    <row r="316" spans="1:33" ht="18.75" x14ac:dyDescent="0.3">
      <c r="A316" s="35" t="s">
        <v>33</v>
      </c>
      <c r="B316" s="8"/>
      <c r="C316" s="8"/>
      <c r="D316" s="8"/>
      <c r="I316" s="8"/>
      <c r="J316" s="8"/>
      <c r="K316" s="8"/>
      <c r="L316" s="8"/>
      <c r="M316" s="8"/>
      <c r="N316" s="4"/>
      <c r="O316" s="2" t="s">
        <v>25</v>
      </c>
      <c r="Q316" s="35" t="s">
        <v>33</v>
      </c>
      <c r="R316" s="52"/>
      <c r="S316" s="52"/>
      <c r="T316" s="52"/>
      <c r="U316" s="51"/>
      <c r="V316" s="51"/>
      <c r="W316" s="51"/>
      <c r="X316" s="51"/>
      <c r="Y316" s="52"/>
      <c r="Z316" s="52"/>
      <c r="AA316" s="52"/>
      <c r="AB316" s="52"/>
      <c r="AC316" s="52"/>
      <c r="AD316" s="51"/>
      <c r="AF316" s="55"/>
      <c r="AG316" s="7"/>
    </row>
    <row r="317" spans="1:33" x14ac:dyDescent="0.2">
      <c r="A317" s="23"/>
      <c r="B317" s="23" t="s">
        <v>5</v>
      </c>
      <c r="C317" s="23" t="s">
        <v>6</v>
      </c>
      <c r="D317" s="23" t="s">
        <v>7</v>
      </c>
      <c r="E317" s="23" t="s">
        <v>8</v>
      </c>
      <c r="F317" s="23" t="s">
        <v>9</v>
      </c>
      <c r="G317" s="23" t="s">
        <v>10</v>
      </c>
      <c r="H317" s="23" t="s">
        <v>11</v>
      </c>
      <c r="I317" s="23" t="s">
        <v>12</v>
      </c>
      <c r="J317" s="23" t="s">
        <v>13</v>
      </c>
      <c r="K317" s="24" t="s">
        <v>14</v>
      </c>
      <c r="L317" s="24" t="s">
        <v>15</v>
      </c>
      <c r="M317" s="24" t="s">
        <v>16</v>
      </c>
      <c r="N317" s="24" t="s">
        <v>17</v>
      </c>
      <c r="O317" s="24" t="s">
        <v>30</v>
      </c>
      <c r="Q317" s="23"/>
      <c r="R317" s="47" t="s">
        <v>5</v>
      </c>
      <c r="S317" s="47" t="s">
        <v>6</v>
      </c>
      <c r="T317" s="47" t="s">
        <v>7</v>
      </c>
      <c r="U317" s="47" t="s">
        <v>8</v>
      </c>
      <c r="V317" s="47" t="s">
        <v>9</v>
      </c>
      <c r="W317" s="47" t="s">
        <v>10</v>
      </c>
      <c r="X317" s="47" t="s">
        <v>11</v>
      </c>
      <c r="Y317" s="47" t="s">
        <v>12</v>
      </c>
      <c r="Z317" s="47" t="s">
        <v>13</v>
      </c>
      <c r="AA317" s="47" t="s">
        <v>14</v>
      </c>
      <c r="AB317" s="47" t="s">
        <v>15</v>
      </c>
      <c r="AC317" s="47" t="s">
        <v>16</v>
      </c>
      <c r="AD317" s="47" t="s">
        <v>17</v>
      </c>
      <c r="AF317" s="55"/>
      <c r="AG317" s="7"/>
    </row>
    <row r="318" spans="1:33" hidden="1" x14ac:dyDescent="0.2">
      <c r="A318" s="7">
        <v>1992</v>
      </c>
      <c r="B318" s="8"/>
      <c r="C318" s="8"/>
      <c r="D318" s="8"/>
      <c r="I318" s="8"/>
      <c r="J318" s="8"/>
      <c r="K318" s="8"/>
      <c r="L318" s="8"/>
      <c r="M318" s="8"/>
      <c r="N318" s="8">
        <f t="shared" ref="N318:N330" si="242">SUM(B318:M318)</f>
        <v>0</v>
      </c>
      <c r="Q318" s="7">
        <v>1992</v>
      </c>
      <c r="R318" s="40"/>
      <c r="S318" s="40"/>
      <c r="T318" s="40"/>
      <c r="U318" s="40"/>
      <c r="V318" s="40"/>
      <c r="W318" s="40"/>
      <c r="X318" s="40"/>
      <c r="Y318" s="40"/>
      <c r="Z318" s="40"/>
      <c r="AA318" s="40"/>
      <c r="AB318" s="40"/>
      <c r="AC318" s="40"/>
      <c r="AD318" s="41"/>
      <c r="AF318" s="55"/>
      <c r="AG318" s="7"/>
    </row>
    <row r="319" spans="1:33" hidden="1" x14ac:dyDescent="0.2">
      <c r="A319" s="7">
        <v>1993</v>
      </c>
      <c r="B319" s="8"/>
      <c r="C319" s="8"/>
      <c r="D319" s="8"/>
      <c r="I319" s="8"/>
      <c r="J319" s="8"/>
      <c r="K319" s="8"/>
      <c r="L319" s="8"/>
      <c r="M319" s="8"/>
      <c r="N319" s="8">
        <f t="shared" si="242"/>
        <v>0</v>
      </c>
      <c r="Q319" s="7">
        <v>1993</v>
      </c>
      <c r="R319" s="40"/>
      <c r="S319" s="40"/>
      <c r="T319" s="40"/>
      <c r="U319" s="40"/>
      <c r="V319" s="40"/>
      <c r="W319" s="40"/>
      <c r="X319" s="40"/>
      <c r="Y319" s="40"/>
      <c r="Z319" s="40"/>
      <c r="AA319" s="40"/>
      <c r="AB319" s="40"/>
      <c r="AC319" s="40"/>
      <c r="AD319" s="41"/>
      <c r="AF319" s="55"/>
      <c r="AG319" s="7"/>
    </row>
    <row r="320" spans="1:33" hidden="1" x14ac:dyDescent="0.2">
      <c r="A320" s="7">
        <v>1994</v>
      </c>
      <c r="B320" s="8"/>
      <c r="C320" s="8"/>
      <c r="D320" s="8"/>
      <c r="I320" s="8"/>
      <c r="J320" s="8"/>
      <c r="K320" s="8"/>
      <c r="L320" s="8"/>
      <c r="M320" s="8"/>
      <c r="N320" s="8">
        <f t="shared" si="242"/>
        <v>0</v>
      </c>
      <c r="Q320" s="7">
        <v>1994</v>
      </c>
      <c r="R320" s="40"/>
      <c r="S320" s="40"/>
      <c r="T320" s="40"/>
      <c r="U320" s="40"/>
      <c r="V320" s="40"/>
      <c r="W320" s="40"/>
      <c r="X320" s="40"/>
      <c r="Y320" s="40"/>
      <c r="Z320" s="40"/>
      <c r="AA320" s="40"/>
      <c r="AB320" s="40"/>
      <c r="AC320" s="40"/>
      <c r="AD320" s="41"/>
      <c r="AF320" s="55"/>
      <c r="AG320" s="7"/>
    </row>
    <row r="321" spans="1:33" hidden="1" x14ac:dyDescent="0.2">
      <c r="A321" s="7">
        <v>1995</v>
      </c>
      <c r="K321" s="4"/>
      <c r="L321" s="4"/>
      <c r="M321" s="4"/>
      <c r="N321" s="8">
        <f t="shared" si="242"/>
        <v>0</v>
      </c>
      <c r="Q321" s="7">
        <v>1995</v>
      </c>
      <c r="R321" s="40"/>
      <c r="S321" s="40"/>
      <c r="T321" s="40"/>
      <c r="U321" s="40"/>
      <c r="V321" s="40"/>
      <c r="W321" s="40"/>
      <c r="X321" s="40"/>
      <c r="Y321" s="40"/>
      <c r="Z321" s="40"/>
      <c r="AA321" s="40"/>
      <c r="AB321" s="40"/>
      <c r="AC321" s="40"/>
      <c r="AD321" s="41"/>
      <c r="AF321" s="55"/>
      <c r="AG321" s="7"/>
    </row>
    <row r="322" spans="1:33" hidden="1" x14ac:dyDescent="0.2">
      <c r="A322" s="7">
        <v>1996</v>
      </c>
      <c r="K322" s="4"/>
      <c r="L322" s="4"/>
      <c r="M322" s="4"/>
      <c r="N322" s="8">
        <f t="shared" si="242"/>
        <v>0</v>
      </c>
      <c r="Q322" s="7">
        <v>1996</v>
      </c>
      <c r="R322" s="40"/>
      <c r="S322" s="40"/>
      <c r="T322" s="40"/>
      <c r="U322" s="40"/>
      <c r="V322" s="40"/>
      <c r="W322" s="40"/>
      <c r="X322" s="40"/>
      <c r="Y322" s="40"/>
      <c r="Z322" s="40"/>
      <c r="AA322" s="40"/>
      <c r="AB322" s="40"/>
      <c r="AC322" s="40"/>
      <c r="AD322" s="41"/>
      <c r="AF322" s="55"/>
      <c r="AG322" s="7"/>
    </row>
    <row r="323" spans="1:33" hidden="1" x14ac:dyDescent="0.2">
      <c r="A323" s="7">
        <v>1997</v>
      </c>
      <c r="K323" s="4"/>
      <c r="L323" s="4"/>
      <c r="M323" s="4"/>
      <c r="N323" s="8">
        <f t="shared" si="242"/>
        <v>0</v>
      </c>
      <c r="Q323" s="7">
        <v>1997</v>
      </c>
      <c r="R323" s="40"/>
      <c r="S323" s="40"/>
      <c r="T323" s="40"/>
      <c r="U323" s="40"/>
      <c r="V323" s="40"/>
      <c r="W323" s="40"/>
      <c r="X323" s="40"/>
      <c r="Y323" s="40"/>
      <c r="Z323" s="40"/>
      <c r="AA323" s="40"/>
      <c r="AB323" s="40"/>
      <c r="AC323" s="40"/>
      <c r="AD323" s="41"/>
      <c r="AF323" s="55"/>
      <c r="AG323" s="7"/>
    </row>
    <row r="324" spans="1:33" hidden="1" x14ac:dyDescent="0.2">
      <c r="A324" s="7">
        <v>1998</v>
      </c>
      <c r="K324" s="4"/>
      <c r="L324" s="8"/>
      <c r="M324" s="8"/>
      <c r="N324" s="8">
        <f t="shared" si="242"/>
        <v>0</v>
      </c>
      <c r="O324" s="22"/>
      <c r="Q324" s="7">
        <v>1998</v>
      </c>
      <c r="R324" s="40"/>
      <c r="S324" s="40"/>
      <c r="T324" s="40"/>
      <c r="U324" s="40"/>
      <c r="V324" s="40"/>
      <c r="W324" s="40"/>
      <c r="X324" s="40"/>
      <c r="Y324" s="40"/>
      <c r="Z324" s="40"/>
      <c r="AA324" s="40"/>
      <c r="AB324" s="40"/>
      <c r="AC324" s="40"/>
      <c r="AD324" s="41"/>
      <c r="AF324" s="55"/>
      <c r="AG324" s="7"/>
    </row>
    <row r="325" spans="1:33" hidden="1" x14ac:dyDescent="0.2">
      <c r="A325" s="7">
        <v>1999</v>
      </c>
      <c r="B325" s="6"/>
      <c r="C325" s="6"/>
      <c r="D325" s="6"/>
      <c r="E325" s="6"/>
      <c r="F325" s="6"/>
      <c r="G325" s="6"/>
      <c r="H325" s="6"/>
      <c r="I325" s="6"/>
      <c r="J325" s="6"/>
      <c r="K325" s="6"/>
      <c r="L325" s="6"/>
      <c r="M325" s="6"/>
      <c r="N325" s="8">
        <f t="shared" si="242"/>
        <v>0</v>
      </c>
      <c r="O325" s="22"/>
      <c r="Q325" s="7">
        <v>1999</v>
      </c>
      <c r="R325" s="40"/>
      <c r="S325" s="40"/>
      <c r="T325" s="40"/>
      <c r="U325" s="40"/>
      <c r="V325" s="40"/>
      <c r="W325" s="40"/>
      <c r="X325" s="40"/>
      <c r="Y325" s="40"/>
      <c r="Z325" s="40"/>
      <c r="AA325" s="40"/>
      <c r="AB325" s="40"/>
      <c r="AC325" s="40"/>
      <c r="AD325" s="41" t="e">
        <f>+N325/N324-1</f>
        <v>#DIV/0!</v>
      </c>
      <c r="AF325" s="55"/>
      <c r="AG325" s="7"/>
    </row>
    <row r="326" spans="1:33" hidden="1" x14ac:dyDescent="0.2">
      <c r="A326" s="7">
        <v>2000</v>
      </c>
      <c r="B326" s="6"/>
      <c r="C326" s="6"/>
      <c r="K326" s="4"/>
      <c r="L326" s="4"/>
      <c r="M326" s="4"/>
      <c r="N326" s="8">
        <f t="shared" si="242"/>
        <v>0</v>
      </c>
      <c r="O326" s="22"/>
      <c r="Q326" s="7">
        <v>2000</v>
      </c>
      <c r="R326" s="40"/>
      <c r="S326" s="40"/>
      <c r="T326" s="40"/>
      <c r="U326" s="40"/>
      <c r="V326" s="40"/>
      <c r="W326" s="40"/>
      <c r="X326" s="40"/>
      <c r="Y326" s="40"/>
      <c r="Z326" s="40"/>
      <c r="AA326" s="40"/>
      <c r="AB326" s="40"/>
      <c r="AC326" s="40"/>
      <c r="AD326" s="41" t="e">
        <f>+N326/N325-1</f>
        <v>#DIV/0!</v>
      </c>
      <c r="AF326" s="55"/>
      <c r="AG326" s="7"/>
    </row>
    <row r="327" spans="1:33" hidden="1" x14ac:dyDescent="0.2">
      <c r="A327" s="7">
        <v>2001</v>
      </c>
      <c r="J327" s="5"/>
      <c r="K327" s="5"/>
      <c r="L327" s="5"/>
      <c r="M327" s="5"/>
      <c r="N327" s="6">
        <f t="shared" si="242"/>
        <v>0</v>
      </c>
      <c r="O327" s="22"/>
      <c r="Q327" s="7">
        <v>2001</v>
      </c>
      <c r="R327" s="40"/>
      <c r="S327" s="40"/>
      <c r="T327" s="40"/>
      <c r="U327" s="40"/>
      <c r="V327" s="40"/>
      <c r="W327" s="40"/>
      <c r="X327" s="40"/>
      <c r="Y327" s="40"/>
      <c r="Z327" s="40"/>
      <c r="AA327" s="40"/>
      <c r="AB327" s="40"/>
      <c r="AC327" s="42"/>
      <c r="AD327" s="43" t="e">
        <f>+N327/N326-1</f>
        <v>#DIV/0!</v>
      </c>
      <c r="AF327" s="55"/>
      <c r="AG327" s="7"/>
    </row>
    <row r="328" spans="1:33" x14ac:dyDescent="0.2">
      <c r="A328" s="7">
        <v>2002</v>
      </c>
      <c r="F328" s="4">
        <v>10417.812</v>
      </c>
      <c r="G328" s="4">
        <v>10614.1</v>
      </c>
      <c r="H328" s="4">
        <v>11281.573</v>
      </c>
      <c r="I328" s="4">
        <v>11067.806</v>
      </c>
      <c r="J328" s="4">
        <v>9862.5190000000002</v>
      </c>
      <c r="K328" s="4">
        <f>2314.806+5286.572+2709.224</f>
        <v>10310.602000000001</v>
      </c>
      <c r="L328" s="4">
        <v>10252.884</v>
      </c>
      <c r="M328" s="4">
        <f>10603.905+90.901+193.891+52.149</f>
        <v>10940.846</v>
      </c>
      <c r="N328" s="6">
        <f t="shared" si="242"/>
        <v>84748.142000000007</v>
      </c>
      <c r="O328" s="22" t="e">
        <f>+N328/N327-1</f>
        <v>#DIV/0!</v>
      </c>
      <c r="P328" s="14"/>
      <c r="Q328" s="7">
        <v>2002</v>
      </c>
      <c r="R328" s="40"/>
      <c r="S328" s="40"/>
      <c r="T328" s="40"/>
      <c r="U328" s="40"/>
      <c r="V328" s="40"/>
      <c r="W328" s="40"/>
      <c r="X328" s="40"/>
      <c r="Y328" s="40"/>
      <c r="Z328" s="40"/>
      <c r="AA328" s="40"/>
      <c r="AB328" s="40"/>
      <c r="AC328" s="42"/>
      <c r="AD328" s="43"/>
      <c r="AF328" s="55"/>
      <c r="AG328" s="7"/>
    </row>
    <row r="329" spans="1:33" x14ac:dyDescent="0.2">
      <c r="A329" s="7">
        <v>2003</v>
      </c>
      <c r="B329" s="4" t="e">
        <f>+Declaracion_Energías!#REF!</f>
        <v>#REF!</v>
      </c>
      <c r="C329" s="4" t="e">
        <f>+Declaracion_Energías!#REF!</f>
        <v>#REF!</v>
      </c>
      <c r="D329" s="4" t="e">
        <f>+Declaracion_Energías!#REF!</f>
        <v>#REF!</v>
      </c>
      <c r="E329" s="4" t="e">
        <f>+Declaracion_Energías!#REF!</f>
        <v>#REF!</v>
      </c>
      <c r="F329" s="4" t="e">
        <f>+Declaracion_Energías!#REF!</f>
        <v>#REF!</v>
      </c>
      <c r="G329" s="4" t="e">
        <f>+Declaracion_Energías!#REF!</f>
        <v>#REF!</v>
      </c>
      <c r="H329" s="4" t="e">
        <f>+Declaracion_Energías!#REF!</f>
        <v>#REF!</v>
      </c>
      <c r="I329" s="4" t="e">
        <f>+Declaracion_Energías!#REF!</f>
        <v>#REF!</v>
      </c>
      <c r="J329" s="4" t="e">
        <f>+Declaracion_Energías!#REF!</f>
        <v>#REF!</v>
      </c>
      <c r="K329" s="4" t="e">
        <f>+Declaracion_Energías!#REF!</f>
        <v>#REF!</v>
      </c>
      <c r="L329" s="4" t="e">
        <f>+Declaracion_Energías!#REF!</f>
        <v>#REF!</v>
      </c>
      <c r="M329" s="4" t="e">
        <f>+Declaracion_Energías!#REF!</f>
        <v>#REF!</v>
      </c>
      <c r="N329" s="6" t="e">
        <f t="shared" si="242"/>
        <v>#REF!</v>
      </c>
      <c r="O329" s="22" t="e">
        <f>+N329/N328-1</f>
        <v>#REF!</v>
      </c>
      <c r="P329" s="14"/>
      <c r="Q329" s="7">
        <v>2003</v>
      </c>
      <c r="R329" s="40"/>
      <c r="S329" s="40"/>
      <c r="T329" s="40"/>
      <c r="U329" s="40"/>
      <c r="V329" s="40" t="e">
        <f t="shared" ref="V329:AD329" si="243">+F329/F328-1</f>
        <v>#REF!</v>
      </c>
      <c r="W329" s="40" t="e">
        <f t="shared" si="243"/>
        <v>#REF!</v>
      </c>
      <c r="X329" s="40" t="e">
        <f t="shared" si="243"/>
        <v>#REF!</v>
      </c>
      <c r="Y329" s="40" t="e">
        <f t="shared" si="243"/>
        <v>#REF!</v>
      </c>
      <c r="Z329" s="40" t="e">
        <f t="shared" si="243"/>
        <v>#REF!</v>
      </c>
      <c r="AA329" s="40" t="e">
        <f t="shared" si="243"/>
        <v>#REF!</v>
      </c>
      <c r="AB329" s="40" t="e">
        <f t="shared" si="243"/>
        <v>#REF!</v>
      </c>
      <c r="AC329" s="42" t="e">
        <f t="shared" si="243"/>
        <v>#REF!</v>
      </c>
      <c r="AD329" s="43" t="e">
        <f t="shared" si="243"/>
        <v>#REF!</v>
      </c>
      <c r="AF329" s="55"/>
      <c r="AG329" s="7"/>
    </row>
    <row r="330" spans="1:33" x14ac:dyDescent="0.2">
      <c r="A330" s="29">
        <v>2004</v>
      </c>
      <c r="B330" s="10" t="e">
        <f>+Declaracion_Energías!#REF!</f>
        <v>#REF!</v>
      </c>
      <c r="C330" s="10" t="e">
        <f>+Declaracion_Energías!#REF!</f>
        <v>#REF!</v>
      </c>
      <c r="D330" s="10" t="e">
        <f>+Declaracion_Energías!#REF!</f>
        <v>#REF!</v>
      </c>
      <c r="E330" s="10" t="e">
        <f>+Declaracion_Energías!#REF!</f>
        <v>#REF!</v>
      </c>
      <c r="F330" s="59" t="e">
        <f>+Declaracion_Energías!#REF!</f>
        <v>#REF!</v>
      </c>
      <c r="G330" s="59" t="e">
        <f>+Declaracion_Energías!#REF!</f>
        <v>#REF!</v>
      </c>
      <c r="H330" s="59" t="e">
        <f>+Declaracion_Energías!#REF!</f>
        <v>#REF!</v>
      </c>
      <c r="I330" s="59" t="e">
        <f>+Declaracion_Energías!#REF!</f>
        <v>#REF!</v>
      </c>
      <c r="J330" s="59" t="e">
        <f>+Declaracion_Energías!#REF!</f>
        <v>#REF!</v>
      </c>
      <c r="K330" s="59" t="e">
        <f>+Declaracion_Energías!#REF!</f>
        <v>#REF!</v>
      </c>
      <c r="L330" s="59" t="e">
        <f>+Declaracion_Energías!#REF!</f>
        <v>#REF!</v>
      </c>
      <c r="M330" s="59" t="e">
        <f>+Declaracion_Energías!#REF!</f>
        <v>#REF!</v>
      </c>
      <c r="N330" s="10" t="e">
        <f t="shared" si="242"/>
        <v>#REF!</v>
      </c>
      <c r="O330" s="22" t="e">
        <f>+N330/N329-1</f>
        <v>#REF!</v>
      </c>
      <c r="P330" s="29"/>
      <c r="Q330" s="29">
        <v>2004</v>
      </c>
      <c r="R330" s="43" t="e">
        <f t="shared" ref="R330:Z332" si="244">+B330/B329-1</f>
        <v>#REF!</v>
      </c>
      <c r="S330" s="43" t="e">
        <f t="shared" si="244"/>
        <v>#REF!</v>
      </c>
      <c r="T330" s="43" t="e">
        <f t="shared" si="244"/>
        <v>#REF!</v>
      </c>
      <c r="U330" s="43" t="e">
        <f t="shared" si="244"/>
        <v>#REF!</v>
      </c>
      <c r="V330" s="43" t="e">
        <f t="shared" si="244"/>
        <v>#REF!</v>
      </c>
      <c r="W330" s="43" t="e">
        <f t="shared" si="244"/>
        <v>#REF!</v>
      </c>
      <c r="X330" s="43" t="e">
        <f t="shared" si="244"/>
        <v>#REF!</v>
      </c>
      <c r="Y330" s="43" t="e">
        <f t="shared" si="244"/>
        <v>#REF!</v>
      </c>
      <c r="Z330" s="43" t="e">
        <f t="shared" si="244"/>
        <v>#REF!</v>
      </c>
      <c r="AA330" s="43" t="e">
        <f t="shared" ref="AA330:AD333" si="245">+K330/K329-1</f>
        <v>#REF!</v>
      </c>
      <c r="AB330" s="43" t="e">
        <f t="shared" si="245"/>
        <v>#REF!</v>
      </c>
      <c r="AC330" s="43" t="e">
        <f t="shared" si="245"/>
        <v>#REF!</v>
      </c>
      <c r="AD330" s="43" t="e">
        <f t="shared" si="245"/>
        <v>#REF!</v>
      </c>
      <c r="AF330" s="55"/>
      <c r="AG330" s="7"/>
    </row>
    <row r="331" spans="1:33" x14ac:dyDescent="0.2">
      <c r="A331" s="29">
        <v>2005</v>
      </c>
      <c r="B331" s="10" t="e">
        <f>+Declaracion_Energías!#REF!</f>
        <v>#REF!</v>
      </c>
      <c r="C331" s="10" t="e">
        <f>+Declaracion_Energías!#REF!</f>
        <v>#REF!</v>
      </c>
      <c r="D331" s="10" t="e">
        <f>+Declaracion_Energías!#REF!</f>
        <v>#REF!</v>
      </c>
      <c r="E331" s="10" t="e">
        <f>+Declaracion_Energías!#REF!</f>
        <v>#REF!</v>
      </c>
      <c r="F331" s="59" t="e">
        <f>+Declaracion_Energías!#REF!</f>
        <v>#REF!</v>
      </c>
      <c r="G331" s="59" t="e">
        <f>+Declaracion_Energías!#REF!</f>
        <v>#REF!</v>
      </c>
      <c r="H331" s="59" t="e">
        <f>+Declaracion_Energías!#REF!</f>
        <v>#REF!</v>
      </c>
      <c r="I331" s="59" t="e">
        <f>+Declaracion_Energías!#REF!</f>
        <v>#REF!</v>
      </c>
      <c r="J331" s="59" t="e">
        <f>+Declaracion_Energías!#REF!</f>
        <v>#REF!</v>
      </c>
      <c r="K331" s="59" t="e">
        <f>+Declaracion_Energías!#REF!</f>
        <v>#REF!</v>
      </c>
      <c r="L331" s="59" t="e">
        <f>+Declaracion_Energías!#REF!</f>
        <v>#REF!</v>
      </c>
      <c r="M331" s="59" t="e">
        <f>+Declaracion_Energías!#REF!</f>
        <v>#REF!</v>
      </c>
      <c r="N331" s="10" t="e">
        <f t="shared" ref="N331:N337" si="246">SUM(B331:M331)</f>
        <v>#REF!</v>
      </c>
      <c r="O331" s="22" t="e">
        <f t="shared" ref="O331:O336" si="247">+N331/N330-1</f>
        <v>#REF!</v>
      </c>
      <c r="P331" s="29"/>
      <c r="Q331" s="29">
        <v>2005</v>
      </c>
      <c r="R331" s="43" t="e">
        <f t="shared" ref="R331:X332" si="248">+B331/B330-1</f>
        <v>#REF!</v>
      </c>
      <c r="S331" s="43" t="e">
        <f t="shared" si="248"/>
        <v>#REF!</v>
      </c>
      <c r="T331" s="43" t="e">
        <f t="shared" si="248"/>
        <v>#REF!</v>
      </c>
      <c r="U331" s="43" t="e">
        <f t="shared" si="248"/>
        <v>#REF!</v>
      </c>
      <c r="V331" s="43" t="e">
        <f t="shared" si="248"/>
        <v>#REF!</v>
      </c>
      <c r="W331" s="43" t="e">
        <f t="shared" si="248"/>
        <v>#REF!</v>
      </c>
      <c r="X331" s="43" t="e">
        <f t="shared" si="248"/>
        <v>#REF!</v>
      </c>
      <c r="Y331" s="43" t="e">
        <f t="shared" si="244"/>
        <v>#REF!</v>
      </c>
      <c r="Z331" s="43" t="e">
        <f t="shared" si="244"/>
        <v>#REF!</v>
      </c>
      <c r="AA331" s="43" t="e">
        <f t="shared" si="245"/>
        <v>#REF!</v>
      </c>
      <c r="AB331" s="43" t="e">
        <f t="shared" si="245"/>
        <v>#REF!</v>
      </c>
      <c r="AC331" s="43" t="e">
        <f t="shared" si="245"/>
        <v>#REF!</v>
      </c>
      <c r="AD331" s="43" t="e">
        <f t="shared" si="245"/>
        <v>#REF!</v>
      </c>
      <c r="AF331" s="55"/>
      <c r="AG331" s="7"/>
    </row>
    <row r="332" spans="1:33" x14ac:dyDescent="0.2">
      <c r="A332" s="29">
        <v>2006</v>
      </c>
      <c r="B332" s="10" t="e">
        <f>+Declaracion_Energías!#REF!</f>
        <v>#REF!</v>
      </c>
      <c r="C332" s="10" t="e">
        <f>+Declaracion_Energías!#REF!</f>
        <v>#REF!</v>
      </c>
      <c r="D332" s="10" t="e">
        <f>+Declaracion_Energías!#REF!</f>
        <v>#REF!</v>
      </c>
      <c r="E332" s="10" t="e">
        <f>+Declaracion_Energías!#REF!</f>
        <v>#REF!</v>
      </c>
      <c r="F332" s="59" t="e">
        <f>+Declaracion_Energías!#REF!</f>
        <v>#REF!</v>
      </c>
      <c r="G332" s="59" t="e">
        <f>+Declaracion_Energías!#REF!</f>
        <v>#REF!</v>
      </c>
      <c r="H332" s="59" t="e">
        <f>+Declaracion_Energías!#REF!</f>
        <v>#REF!</v>
      </c>
      <c r="I332" s="59" t="e">
        <f>+Declaracion_Energías!#REF!</f>
        <v>#REF!</v>
      </c>
      <c r="J332" s="59" t="e">
        <f>+Declaracion_Energías!#REF!</f>
        <v>#REF!</v>
      </c>
      <c r="K332" s="59" t="e">
        <f>+Declaracion_Energías!#REF!</f>
        <v>#REF!</v>
      </c>
      <c r="L332" s="59" t="e">
        <f>+Declaracion_Energías!#REF!</f>
        <v>#REF!</v>
      </c>
      <c r="M332" s="59" t="e">
        <f>+Declaracion_Energías!#REF!</f>
        <v>#REF!</v>
      </c>
      <c r="N332" s="10" t="e">
        <f t="shared" si="246"/>
        <v>#REF!</v>
      </c>
      <c r="O332" s="22" t="e">
        <f t="shared" si="247"/>
        <v>#REF!</v>
      </c>
      <c r="P332" s="29"/>
      <c r="Q332" s="29">
        <v>2006</v>
      </c>
      <c r="R332" s="43" t="e">
        <f t="shared" si="248"/>
        <v>#REF!</v>
      </c>
      <c r="S332" s="43" t="e">
        <f t="shared" si="248"/>
        <v>#REF!</v>
      </c>
      <c r="T332" s="43" t="e">
        <f t="shared" ref="T332:V333" si="249">+D332/D331-1</f>
        <v>#REF!</v>
      </c>
      <c r="U332" s="43" t="e">
        <f t="shared" si="249"/>
        <v>#REF!</v>
      </c>
      <c r="V332" s="43" t="e">
        <f t="shared" si="249"/>
        <v>#REF!</v>
      </c>
      <c r="W332" s="43" t="e">
        <f t="shared" si="248"/>
        <v>#REF!</v>
      </c>
      <c r="X332" s="43" t="e">
        <f t="shared" si="248"/>
        <v>#REF!</v>
      </c>
      <c r="Y332" s="43" t="e">
        <f t="shared" si="244"/>
        <v>#REF!</v>
      </c>
      <c r="Z332" s="43" t="e">
        <f t="shared" si="244"/>
        <v>#REF!</v>
      </c>
      <c r="AA332" s="43" t="e">
        <f t="shared" si="245"/>
        <v>#REF!</v>
      </c>
      <c r="AB332" s="43" t="e">
        <f t="shared" si="245"/>
        <v>#REF!</v>
      </c>
      <c r="AC332" s="43" t="e">
        <f t="shared" si="245"/>
        <v>#REF!</v>
      </c>
      <c r="AD332" s="43" t="e">
        <f t="shared" si="245"/>
        <v>#REF!</v>
      </c>
      <c r="AF332" s="55"/>
      <c r="AG332" s="7"/>
    </row>
    <row r="333" spans="1:33" x14ac:dyDescent="0.2">
      <c r="A333" s="29">
        <v>2007</v>
      </c>
      <c r="B333" s="10" t="e">
        <f>+Declaracion_Energías!#REF!</f>
        <v>#REF!</v>
      </c>
      <c r="C333" s="10" t="e">
        <f>+Declaracion_Energías!#REF!</f>
        <v>#REF!</v>
      </c>
      <c r="D333" s="10" t="e">
        <f>+Declaracion_Energías!#REF!</f>
        <v>#REF!</v>
      </c>
      <c r="E333" s="10" t="e">
        <f>+Declaracion_Energías!#REF!</f>
        <v>#REF!</v>
      </c>
      <c r="F333" s="59" t="e">
        <f>+Declaracion_Energías!#REF!</f>
        <v>#REF!</v>
      </c>
      <c r="G333" s="59" t="e">
        <f>+Declaracion_Energías!#REF!</f>
        <v>#REF!</v>
      </c>
      <c r="H333" s="59" t="e">
        <f>+Declaracion_Energías!#REF!</f>
        <v>#REF!</v>
      </c>
      <c r="I333" s="59" t="e">
        <f>+Declaracion_Energías!#REF!</f>
        <v>#REF!</v>
      </c>
      <c r="J333" s="59" t="e">
        <f>+Declaracion_Energías!#REF!</f>
        <v>#REF!</v>
      </c>
      <c r="K333" s="59" t="e">
        <f>+Declaracion_Energías!#REF!</f>
        <v>#REF!</v>
      </c>
      <c r="L333" s="59" t="e">
        <f>+Declaracion_Energías!#REF!</f>
        <v>#REF!</v>
      </c>
      <c r="M333" s="59" t="e">
        <f>+Declaracion_Energías!#REF!</f>
        <v>#REF!</v>
      </c>
      <c r="N333" s="10" t="e">
        <f t="shared" si="246"/>
        <v>#REF!</v>
      </c>
      <c r="O333" s="22" t="e">
        <f t="shared" si="247"/>
        <v>#REF!</v>
      </c>
      <c r="P333" s="29"/>
      <c r="Q333" s="29">
        <v>2007</v>
      </c>
      <c r="R333" s="43" t="e">
        <f t="shared" ref="R333:S336" si="250">+B333/B332-1</f>
        <v>#REF!</v>
      </c>
      <c r="S333" s="43" t="e">
        <f t="shared" si="250"/>
        <v>#REF!</v>
      </c>
      <c r="T333" s="43" t="e">
        <f t="shared" si="249"/>
        <v>#REF!</v>
      </c>
      <c r="U333" s="43" t="e">
        <f t="shared" si="249"/>
        <v>#REF!</v>
      </c>
      <c r="V333" s="43" t="e">
        <f t="shared" si="249"/>
        <v>#REF!</v>
      </c>
      <c r="W333" s="43" t="e">
        <f t="shared" ref="W333:Z336" si="251">+G333/G332-1</f>
        <v>#REF!</v>
      </c>
      <c r="X333" s="43" t="e">
        <f t="shared" si="251"/>
        <v>#REF!</v>
      </c>
      <c r="Y333" s="43" t="e">
        <f t="shared" si="251"/>
        <v>#REF!</v>
      </c>
      <c r="Z333" s="43" t="e">
        <f t="shared" si="251"/>
        <v>#REF!</v>
      </c>
      <c r="AA333" s="43" t="e">
        <f t="shared" si="245"/>
        <v>#REF!</v>
      </c>
      <c r="AB333" s="43" t="e">
        <f t="shared" si="245"/>
        <v>#REF!</v>
      </c>
      <c r="AC333" s="43" t="e">
        <f t="shared" si="245"/>
        <v>#REF!</v>
      </c>
      <c r="AD333" s="43" t="e">
        <f t="shared" si="245"/>
        <v>#REF!</v>
      </c>
      <c r="AF333" s="55"/>
      <c r="AG333" s="7"/>
    </row>
    <row r="334" spans="1:33" x14ac:dyDescent="0.2">
      <c r="A334" s="29">
        <v>2008</v>
      </c>
      <c r="B334" s="10" t="e">
        <f>+Declaracion_Energías!#REF!</f>
        <v>#REF!</v>
      </c>
      <c r="C334" s="10" t="e">
        <f>+Declaracion_Energías!#REF!</f>
        <v>#REF!</v>
      </c>
      <c r="D334" s="10" t="e">
        <f>+Declaracion_Energías!#REF!</f>
        <v>#REF!</v>
      </c>
      <c r="E334" s="10" t="e">
        <f>+Declaracion_Energías!#REF!</f>
        <v>#REF!</v>
      </c>
      <c r="F334" s="59" t="e">
        <f>+Declaracion_Energías!#REF!</f>
        <v>#REF!</v>
      </c>
      <c r="G334" s="59" t="e">
        <f>+Declaracion_Energías!#REF!</f>
        <v>#REF!</v>
      </c>
      <c r="H334" s="59" t="e">
        <f>+Declaracion_Energías!#REF!</f>
        <v>#REF!</v>
      </c>
      <c r="I334" s="59" t="e">
        <f>+Declaracion_Energías!#REF!</f>
        <v>#REF!</v>
      </c>
      <c r="J334" s="59" t="e">
        <f>+Declaracion_Energías!#REF!</f>
        <v>#REF!</v>
      </c>
      <c r="K334" s="59" t="e">
        <f>+Declaracion_Energías!#REF!</f>
        <v>#REF!</v>
      </c>
      <c r="L334" s="59" t="e">
        <f>+Declaracion_Energías!#REF!</f>
        <v>#REF!</v>
      </c>
      <c r="M334" s="59" t="e">
        <f>+Declaracion_Energías!#REF!</f>
        <v>#REF!</v>
      </c>
      <c r="N334" s="10" t="e">
        <f t="shared" si="246"/>
        <v>#REF!</v>
      </c>
      <c r="O334" s="22" t="e">
        <f t="shared" si="247"/>
        <v>#REF!</v>
      </c>
      <c r="P334" s="29"/>
      <c r="Q334" s="29">
        <v>2008</v>
      </c>
      <c r="R334" s="43" t="e">
        <f t="shared" si="250"/>
        <v>#REF!</v>
      </c>
      <c r="S334" s="43" t="e">
        <f t="shared" si="250"/>
        <v>#REF!</v>
      </c>
      <c r="T334" s="43" t="e">
        <f t="shared" ref="T334:V336" si="252">+D334/D333-1</f>
        <v>#REF!</v>
      </c>
      <c r="U334" s="43" t="e">
        <f t="shared" si="252"/>
        <v>#REF!</v>
      </c>
      <c r="V334" s="43" t="e">
        <f t="shared" si="252"/>
        <v>#REF!</v>
      </c>
      <c r="W334" s="43" t="e">
        <f t="shared" si="251"/>
        <v>#REF!</v>
      </c>
      <c r="X334" s="43" t="e">
        <f t="shared" si="251"/>
        <v>#REF!</v>
      </c>
      <c r="Y334" s="43" t="e">
        <f t="shared" si="251"/>
        <v>#REF!</v>
      </c>
      <c r="Z334" s="43" t="e">
        <f t="shared" si="251"/>
        <v>#REF!</v>
      </c>
      <c r="AA334" s="43" t="e">
        <f t="shared" ref="AA334:AD336" si="253">+K334/K333-1</f>
        <v>#REF!</v>
      </c>
      <c r="AB334" s="43" t="e">
        <f t="shared" si="253"/>
        <v>#REF!</v>
      </c>
      <c r="AC334" s="43" t="e">
        <f t="shared" si="253"/>
        <v>#REF!</v>
      </c>
      <c r="AD334" s="43" t="e">
        <f t="shared" si="253"/>
        <v>#REF!</v>
      </c>
      <c r="AF334" s="55"/>
      <c r="AG334" s="7"/>
    </row>
    <row r="335" spans="1:33" x14ac:dyDescent="0.2">
      <c r="A335" s="29">
        <v>2009</v>
      </c>
      <c r="B335" s="10" t="e">
        <f>+Declaracion_Energías!#REF!</f>
        <v>#REF!</v>
      </c>
      <c r="C335" s="10" t="e">
        <f>+Declaracion_Energías!#REF!</f>
        <v>#REF!</v>
      </c>
      <c r="D335" s="10" t="e">
        <f>+Declaracion_Energías!#REF!</f>
        <v>#REF!</v>
      </c>
      <c r="E335" s="10" t="e">
        <f>+Declaracion_Energías!#REF!</f>
        <v>#REF!</v>
      </c>
      <c r="F335" s="59" t="e">
        <f>+Declaracion_Energías!#REF!</f>
        <v>#REF!</v>
      </c>
      <c r="G335" s="59" t="e">
        <f>+Declaracion_Energías!#REF!</f>
        <v>#REF!</v>
      </c>
      <c r="H335" s="59" t="e">
        <f>+Declaracion_Energías!#REF!</f>
        <v>#REF!</v>
      </c>
      <c r="I335" s="59" t="e">
        <f>+Declaracion_Energías!#REF!</f>
        <v>#REF!</v>
      </c>
      <c r="J335" s="59" t="e">
        <f>+Declaracion_Energías!#REF!</f>
        <v>#REF!</v>
      </c>
      <c r="K335" s="59" t="e">
        <f>+Declaracion_Energías!#REF!</f>
        <v>#REF!</v>
      </c>
      <c r="L335" s="59" t="e">
        <f>+Declaracion_Energías!#REF!</f>
        <v>#REF!</v>
      </c>
      <c r="M335" s="59" t="e">
        <f>+Declaracion_Energías!#REF!</f>
        <v>#REF!</v>
      </c>
      <c r="N335" s="10" t="e">
        <f t="shared" si="246"/>
        <v>#REF!</v>
      </c>
      <c r="O335" s="22" t="e">
        <f t="shared" si="247"/>
        <v>#REF!</v>
      </c>
      <c r="P335" s="29"/>
      <c r="Q335" s="29">
        <v>2009</v>
      </c>
      <c r="R335" s="43" t="e">
        <f t="shared" si="250"/>
        <v>#REF!</v>
      </c>
      <c r="S335" s="43" t="e">
        <f t="shared" si="250"/>
        <v>#REF!</v>
      </c>
      <c r="T335" s="43" t="e">
        <f t="shared" si="252"/>
        <v>#REF!</v>
      </c>
      <c r="U335" s="43" t="e">
        <f t="shared" si="252"/>
        <v>#REF!</v>
      </c>
      <c r="V335" s="43" t="e">
        <f t="shared" si="252"/>
        <v>#REF!</v>
      </c>
      <c r="W335" s="43" t="e">
        <f t="shared" si="251"/>
        <v>#REF!</v>
      </c>
      <c r="X335" s="43" t="e">
        <f t="shared" si="251"/>
        <v>#REF!</v>
      </c>
      <c r="Y335" s="43" t="e">
        <f t="shared" si="251"/>
        <v>#REF!</v>
      </c>
      <c r="Z335" s="43" t="e">
        <f t="shared" si="251"/>
        <v>#REF!</v>
      </c>
      <c r="AA335" s="43" t="e">
        <f t="shared" si="253"/>
        <v>#REF!</v>
      </c>
      <c r="AB335" s="43" t="e">
        <f t="shared" si="253"/>
        <v>#REF!</v>
      </c>
      <c r="AC335" s="43" t="e">
        <f t="shared" si="253"/>
        <v>#REF!</v>
      </c>
      <c r="AD335" s="43" t="e">
        <f t="shared" si="253"/>
        <v>#REF!</v>
      </c>
      <c r="AF335" s="55"/>
      <c r="AG335" s="7"/>
    </row>
    <row r="336" spans="1:33" x14ac:dyDescent="0.2">
      <c r="A336" s="29">
        <v>2010</v>
      </c>
      <c r="B336" s="10" t="e">
        <f>+Declaracion_Energías!#REF!</f>
        <v>#REF!</v>
      </c>
      <c r="C336" s="10" t="e">
        <f>+Declaracion_Energías!#REF!</f>
        <v>#REF!</v>
      </c>
      <c r="D336" s="10" t="e">
        <f>+Declaracion_Energías!#REF!</f>
        <v>#REF!</v>
      </c>
      <c r="E336" s="10" t="e">
        <f>+Declaracion_Energías!#REF!</f>
        <v>#REF!</v>
      </c>
      <c r="F336" s="59" t="e">
        <f>+Declaracion_Energías!#REF!</f>
        <v>#REF!</v>
      </c>
      <c r="G336" s="59" t="e">
        <f>+Declaracion_Energías!#REF!</f>
        <v>#REF!</v>
      </c>
      <c r="H336" s="59" t="e">
        <f>+Declaracion_Energías!#REF!</f>
        <v>#REF!</v>
      </c>
      <c r="I336" s="59" t="e">
        <f>+Declaracion_Energías!#REF!</f>
        <v>#REF!</v>
      </c>
      <c r="J336" s="59" t="e">
        <f>+Declaracion_Energías!#REF!</f>
        <v>#REF!</v>
      </c>
      <c r="K336" s="59" t="e">
        <f>+Declaracion_Energías!#REF!</f>
        <v>#REF!</v>
      </c>
      <c r="L336" s="59" t="e">
        <f>+Declaracion_Energías!#REF!</f>
        <v>#REF!</v>
      </c>
      <c r="M336" s="59" t="e">
        <f>+Declaracion_Energías!#REF!</f>
        <v>#REF!</v>
      </c>
      <c r="N336" s="10" t="e">
        <f t="shared" si="246"/>
        <v>#REF!</v>
      </c>
      <c r="O336" s="22" t="e">
        <f t="shared" si="247"/>
        <v>#REF!</v>
      </c>
      <c r="P336" s="29"/>
      <c r="Q336" s="29">
        <v>2010</v>
      </c>
      <c r="R336" s="43" t="e">
        <f t="shared" si="250"/>
        <v>#REF!</v>
      </c>
      <c r="S336" s="43" t="e">
        <f t="shared" si="250"/>
        <v>#REF!</v>
      </c>
      <c r="T336" s="43" t="e">
        <f t="shared" si="252"/>
        <v>#REF!</v>
      </c>
      <c r="U336" s="43" t="e">
        <f t="shared" si="252"/>
        <v>#REF!</v>
      </c>
      <c r="V336" s="43" t="e">
        <f t="shared" si="252"/>
        <v>#REF!</v>
      </c>
      <c r="W336" s="43" t="e">
        <f t="shared" si="251"/>
        <v>#REF!</v>
      </c>
      <c r="X336" s="43" t="e">
        <f t="shared" si="251"/>
        <v>#REF!</v>
      </c>
      <c r="Y336" s="43" t="e">
        <f t="shared" si="251"/>
        <v>#REF!</v>
      </c>
      <c r="Z336" s="43" t="e">
        <f t="shared" si="251"/>
        <v>#REF!</v>
      </c>
      <c r="AA336" s="43" t="e">
        <f t="shared" si="253"/>
        <v>#REF!</v>
      </c>
      <c r="AB336" s="43" t="e">
        <f t="shared" si="253"/>
        <v>#REF!</v>
      </c>
      <c r="AC336" s="43" t="e">
        <f t="shared" si="253"/>
        <v>#REF!</v>
      </c>
      <c r="AD336" s="43" t="e">
        <f t="shared" si="253"/>
        <v>#REF!</v>
      </c>
      <c r="AF336" s="55"/>
      <c r="AG336" s="7"/>
    </row>
    <row r="337" spans="1:33" ht="15" x14ac:dyDescent="0.25">
      <c r="A337" s="32">
        <v>2011</v>
      </c>
      <c r="B337" s="33"/>
      <c r="C337" s="33"/>
      <c r="D337" s="33"/>
      <c r="E337" s="33"/>
      <c r="F337" s="33"/>
      <c r="G337" s="33"/>
      <c r="H337" s="33"/>
      <c r="I337" s="33"/>
      <c r="J337" s="33"/>
      <c r="K337" s="33"/>
      <c r="L337" s="33"/>
      <c r="M337" s="33"/>
      <c r="N337" s="33">
        <f t="shared" si="246"/>
        <v>0</v>
      </c>
      <c r="O337" s="79"/>
      <c r="P337" s="7"/>
      <c r="Q337" s="32"/>
      <c r="R337" s="44"/>
      <c r="S337" s="44"/>
      <c r="T337" s="44"/>
      <c r="U337" s="44"/>
      <c r="V337" s="44"/>
      <c r="W337" s="44"/>
      <c r="X337" s="44"/>
      <c r="Y337" s="44"/>
      <c r="Z337" s="44"/>
      <c r="AA337" s="44"/>
      <c r="AB337" s="44"/>
      <c r="AC337" s="44"/>
      <c r="AD337" s="44"/>
      <c r="AF337" s="55"/>
      <c r="AG337" s="7"/>
    </row>
    <row r="338" spans="1:33" x14ac:dyDescent="0.2">
      <c r="B338" s="38"/>
      <c r="C338" s="39"/>
      <c r="D338" s="39"/>
      <c r="K338" s="4"/>
      <c r="L338" s="4"/>
      <c r="M338" s="4"/>
      <c r="N338" s="8"/>
      <c r="Q338" s="7"/>
      <c r="R338" s="39"/>
      <c r="S338" s="39"/>
      <c r="T338" s="39"/>
      <c r="U338" s="51"/>
      <c r="V338" s="51"/>
      <c r="W338" s="51"/>
      <c r="X338" s="51"/>
      <c r="Y338" s="51"/>
      <c r="Z338" s="51"/>
      <c r="AA338" s="51"/>
      <c r="AB338" s="51"/>
      <c r="AC338" s="51"/>
      <c r="AD338" s="52"/>
      <c r="AF338" s="55"/>
      <c r="AG338" s="7"/>
    </row>
    <row r="339" spans="1:33" ht="18.75" x14ac:dyDescent="0.3">
      <c r="A339" s="35" t="s">
        <v>40</v>
      </c>
      <c r="B339" s="8"/>
      <c r="C339" s="8"/>
      <c r="D339" s="8"/>
      <c r="I339" s="8"/>
      <c r="J339" s="8"/>
      <c r="K339" s="8"/>
      <c r="L339" s="8"/>
      <c r="M339" s="8"/>
      <c r="N339" s="4"/>
      <c r="O339" s="2" t="s">
        <v>25</v>
      </c>
      <c r="Q339" s="35" t="s">
        <v>40</v>
      </c>
      <c r="R339" s="52"/>
      <c r="S339" s="52"/>
      <c r="T339" s="52"/>
      <c r="U339" s="51"/>
      <c r="V339" s="51"/>
      <c r="W339" s="51"/>
      <c r="X339" s="51"/>
      <c r="Y339" s="52"/>
      <c r="Z339" s="52"/>
      <c r="AA339" s="52"/>
      <c r="AB339" s="52"/>
      <c r="AC339" s="52"/>
      <c r="AD339" s="51"/>
      <c r="AF339" s="55"/>
      <c r="AG339" s="7"/>
    </row>
    <row r="340" spans="1:33" x14ac:dyDescent="0.2">
      <c r="A340" s="23"/>
      <c r="B340" s="23" t="s">
        <v>5</v>
      </c>
      <c r="C340" s="23" t="s">
        <v>6</v>
      </c>
      <c r="D340" s="23" t="s">
        <v>7</v>
      </c>
      <c r="E340" s="23" t="s">
        <v>8</v>
      </c>
      <c r="F340" s="23" t="s">
        <v>9</v>
      </c>
      <c r="G340" s="23" t="s">
        <v>10</v>
      </c>
      <c r="H340" s="23" t="s">
        <v>11</v>
      </c>
      <c r="I340" s="23" t="s">
        <v>12</v>
      </c>
      <c r="J340" s="23" t="s">
        <v>13</v>
      </c>
      <c r="K340" s="24" t="s">
        <v>14</v>
      </c>
      <c r="L340" s="24" t="s">
        <v>15</v>
      </c>
      <c r="M340" s="24" t="s">
        <v>16</v>
      </c>
      <c r="N340" s="24" t="s">
        <v>17</v>
      </c>
      <c r="O340" s="24" t="s">
        <v>30</v>
      </c>
      <c r="Q340" s="23"/>
      <c r="R340" s="47" t="s">
        <v>5</v>
      </c>
      <c r="S340" s="47" t="s">
        <v>6</v>
      </c>
      <c r="T340" s="47" t="s">
        <v>7</v>
      </c>
      <c r="U340" s="47" t="s">
        <v>8</v>
      </c>
      <c r="V340" s="47" t="s">
        <v>9</v>
      </c>
      <c r="W340" s="47" t="s">
        <v>10</v>
      </c>
      <c r="X340" s="47" t="s">
        <v>11</v>
      </c>
      <c r="Y340" s="47" t="s">
        <v>12</v>
      </c>
      <c r="Z340" s="47" t="s">
        <v>13</v>
      </c>
      <c r="AA340" s="47" t="s">
        <v>14</v>
      </c>
      <c r="AB340" s="47" t="s">
        <v>15</v>
      </c>
      <c r="AC340" s="47" t="s">
        <v>16</v>
      </c>
      <c r="AD340" s="47" t="s">
        <v>17</v>
      </c>
      <c r="AF340" s="55"/>
      <c r="AG340" s="7"/>
    </row>
    <row r="341" spans="1:33" x14ac:dyDescent="0.2">
      <c r="A341" s="29">
        <v>2006</v>
      </c>
      <c r="B341" s="10"/>
      <c r="C341" s="10"/>
      <c r="D341" s="10"/>
      <c r="E341" s="10"/>
      <c r="F341" s="59"/>
      <c r="G341" s="59"/>
      <c r="H341" s="59"/>
      <c r="I341" s="59"/>
      <c r="J341" s="59"/>
      <c r="K341" s="59"/>
      <c r="L341" s="59"/>
      <c r="M341" s="59"/>
      <c r="N341" s="10">
        <f t="shared" ref="N341:N346" si="254">SUM(B341:M341)</f>
        <v>0</v>
      </c>
      <c r="O341" s="22"/>
      <c r="P341" s="29"/>
      <c r="Q341" s="29">
        <v>2006</v>
      </c>
      <c r="R341" s="43" t="e">
        <f t="shared" ref="R341:AD345" si="255">+B341/B340-1</f>
        <v>#VALUE!</v>
      </c>
      <c r="S341" s="43" t="e">
        <f t="shared" si="255"/>
        <v>#VALUE!</v>
      </c>
      <c r="T341" s="43" t="e">
        <f t="shared" si="255"/>
        <v>#VALUE!</v>
      </c>
      <c r="U341" s="43" t="e">
        <f t="shared" si="255"/>
        <v>#VALUE!</v>
      </c>
      <c r="V341" s="43" t="e">
        <f t="shared" si="255"/>
        <v>#VALUE!</v>
      </c>
      <c r="W341" s="43" t="e">
        <f t="shared" si="255"/>
        <v>#VALUE!</v>
      </c>
      <c r="X341" s="43" t="e">
        <f t="shared" si="255"/>
        <v>#VALUE!</v>
      </c>
      <c r="Y341" s="43" t="e">
        <f t="shared" si="255"/>
        <v>#VALUE!</v>
      </c>
      <c r="Z341" s="43" t="e">
        <f t="shared" si="255"/>
        <v>#VALUE!</v>
      </c>
      <c r="AA341" s="43" t="e">
        <f t="shared" si="255"/>
        <v>#VALUE!</v>
      </c>
      <c r="AB341" s="43" t="e">
        <f t="shared" si="255"/>
        <v>#VALUE!</v>
      </c>
      <c r="AC341" s="43" t="e">
        <f t="shared" si="255"/>
        <v>#VALUE!</v>
      </c>
      <c r="AD341" s="43" t="e">
        <f t="shared" si="255"/>
        <v>#VALUE!</v>
      </c>
      <c r="AF341" s="55"/>
      <c r="AG341" s="7"/>
    </row>
    <row r="342" spans="1:33" x14ac:dyDescent="0.2">
      <c r="A342" s="29">
        <v>2007</v>
      </c>
      <c r="B342" s="10"/>
      <c r="C342" s="10"/>
      <c r="D342" s="10"/>
      <c r="E342" s="10"/>
      <c r="F342" s="59"/>
      <c r="G342" s="59"/>
      <c r="H342" s="59"/>
      <c r="I342" s="59"/>
      <c r="J342" s="59"/>
      <c r="K342" s="59"/>
      <c r="L342" s="59" t="e">
        <f>+Declaracion_Energías!#REF!</f>
        <v>#REF!</v>
      </c>
      <c r="M342" s="59" t="e">
        <f>+Declaracion_Energías!#REF!</f>
        <v>#REF!</v>
      </c>
      <c r="N342" s="10" t="e">
        <f t="shared" si="254"/>
        <v>#REF!</v>
      </c>
      <c r="O342" s="22"/>
      <c r="P342" s="29"/>
      <c r="Q342" s="29">
        <v>2007</v>
      </c>
      <c r="R342" s="43" t="e">
        <f t="shared" si="255"/>
        <v>#DIV/0!</v>
      </c>
      <c r="S342" s="43" t="e">
        <f t="shared" si="255"/>
        <v>#DIV/0!</v>
      </c>
      <c r="T342" s="43" t="e">
        <f t="shared" si="255"/>
        <v>#DIV/0!</v>
      </c>
      <c r="U342" s="43" t="e">
        <f t="shared" si="255"/>
        <v>#DIV/0!</v>
      </c>
      <c r="V342" s="43" t="e">
        <f t="shared" si="255"/>
        <v>#DIV/0!</v>
      </c>
      <c r="W342" s="43" t="e">
        <f t="shared" si="255"/>
        <v>#DIV/0!</v>
      </c>
      <c r="X342" s="43" t="e">
        <f t="shared" si="255"/>
        <v>#DIV/0!</v>
      </c>
      <c r="Y342" s="43" t="e">
        <f t="shared" si="255"/>
        <v>#DIV/0!</v>
      </c>
      <c r="Z342" s="43" t="e">
        <f t="shared" si="255"/>
        <v>#DIV/0!</v>
      </c>
      <c r="AA342" s="43" t="e">
        <f t="shared" si="255"/>
        <v>#DIV/0!</v>
      </c>
      <c r="AB342" s="43" t="e">
        <f t="shared" si="255"/>
        <v>#REF!</v>
      </c>
      <c r="AC342" s="43" t="e">
        <f t="shared" si="255"/>
        <v>#REF!</v>
      </c>
      <c r="AD342" s="43" t="e">
        <f t="shared" si="255"/>
        <v>#REF!</v>
      </c>
      <c r="AF342" s="55"/>
      <c r="AG342" s="7"/>
    </row>
    <row r="343" spans="1:33" x14ac:dyDescent="0.2">
      <c r="A343" s="29">
        <v>2008</v>
      </c>
      <c r="B343" s="10" t="e">
        <f>+Declaracion_Energías!#REF!</f>
        <v>#REF!</v>
      </c>
      <c r="C343" s="10" t="e">
        <f>+Declaracion_Energías!#REF!</f>
        <v>#REF!</v>
      </c>
      <c r="D343" s="10" t="e">
        <f>+Declaracion_Energías!#REF!</f>
        <v>#REF!</v>
      </c>
      <c r="E343" s="10" t="e">
        <f>+Declaracion_Energías!#REF!</f>
        <v>#REF!</v>
      </c>
      <c r="F343" s="59" t="e">
        <f>+Declaracion_Energías!#REF!</f>
        <v>#REF!</v>
      </c>
      <c r="G343" s="59" t="e">
        <f>+Declaracion_Energías!#REF!</f>
        <v>#REF!</v>
      </c>
      <c r="H343" s="59" t="e">
        <f>+Declaracion_Energías!#REF!</f>
        <v>#REF!</v>
      </c>
      <c r="I343" s="59" t="e">
        <f>+Declaracion_Energías!#REF!</f>
        <v>#REF!</v>
      </c>
      <c r="J343" s="59" t="e">
        <f>+Declaracion_Energías!#REF!</f>
        <v>#REF!</v>
      </c>
      <c r="K343" s="59" t="e">
        <f>+Declaracion_Energías!#REF!</f>
        <v>#REF!</v>
      </c>
      <c r="L343" s="59" t="e">
        <f>+Declaracion_Energías!#REF!</f>
        <v>#REF!</v>
      </c>
      <c r="M343" s="59" t="e">
        <f>+Declaracion_Energías!#REF!</f>
        <v>#REF!</v>
      </c>
      <c r="N343" s="10" t="e">
        <f t="shared" si="254"/>
        <v>#REF!</v>
      </c>
      <c r="O343" s="22"/>
      <c r="P343" s="29"/>
      <c r="Q343" s="29">
        <v>2008</v>
      </c>
      <c r="R343" s="43" t="e">
        <f t="shared" si="255"/>
        <v>#REF!</v>
      </c>
      <c r="S343" s="43" t="e">
        <f t="shared" si="255"/>
        <v>#REF!</v>
      </c>
      <c r="T343" s="43" t="e">
        <f t="shared" si="255"/>
        <v>#REF!</v>
      </c>
      <c r="U343" s="43" t="e">
        <f t="shared" si="255"/>
        <v>#REF!</v>
      </c>
      <c r="V343" s="43" t="e">
        <f t="shared" si="255"/>
        <v>#REF!</v>
      </c>
      <c r="W343" s="43" t="e">
        <f t="shared" si="255"/>
        <v>#REF!</v>
      </c>
      <c r="X343" s="43" t="e">
        <f t="shared" si="255"/>
        <v>#REF!</v>
      </c>
      <c r="Y343" s="43" t="e">
        <f t="shared" si="255"/>
        <v>#REF!</v>
      </c>
      <c r="Z343" s="43" t="e">
        <f t="shared" si="255"/>
        <v>#REF!</v>
      </c>
      <c r="AA343" s="43" t="e">
        <f t="shared" si="255"/>
        <v>#REF!</v>
      </c>
      <c r="AB343" s="43" t="e">
        <f t="shared" si="255"/>
        <v>#REF!</v>
      </c>
      <c r="AC343" s="43" t="e">
        <f t="shared" si="255"/>
        <v>#REF!</v>
      </c>
      <c r="AD343" s="43" t="e">
        <f t="shared" si="255"/>
        <v>#REF!</v>
      </c>
      <c r="AF343" s="55"/>
      <c r="AG343" s="7"/>
    </row>
    <row r="344" spans="1:33" x14ac:dyDescent="0.2">
      <c r="A344" s="29">
        <v>2009</v>
      </c>
      <c r="B344" s="10" t="e">
        <f>+Declaracion_Energías!#REF!</f>
        <v>#REF!</v>
      </c>
      <c r="C344" s="10" t="e">
        <f>+Declaracion_Energías!#REF!</f>
        <v>#REF!</v>
      </c>
      <c r="D344" s="10" t="e">
        <f>+Declaracion_Energías!#REF!</f>
        <v>#REF!</v>
      </c>
      <c r="E344" s="10" t="e">
        <f>+Declaracion_Energías!#REF!</f>
        <v>#REF!</v>
      </c>
      <c r="F344" s="59" t="e">
        <f>+Declaracion_Energías!#REF!</f>
        <v>#REF!</v>
      </c>
      <c r="G344" s="59" t="e">
        <f>+Declaracion_Energías!#REF!</f>
        <v>#REF!</v>
      </c>
      <c r="H344" s="59" t="e">
        <f>+Declaracion_Energías!#REF!</f>
        <v>#REF!</v>
      </c>
      <c r="I344" s="59" t="e">
        <f>+Declaracion_Energías!#REF!</f>
        <v>#REF!</v>
      </c>
      <c r="J344" s="59" t="e">
        <f>+Declaracion_Energías!#REF!</f>
        <v>#REF!</v>
      </c>
      <c r="K344" s="59" t="e">
        <f>+Declaracion_Energías!#REF!</f>
        <v>#REF!</v>
      </c>
      <c r="L344" s="59" t="e">
        <f>+Declaracion_Energías!#REF!</f>
        <v>#REF!</v>
      </c>
      <c r="M344" s="59" t="e">
        <f>+Declaracion_Energías!#REF!</f>
        <v>#REF!</v>
      </c>
      <c r="N344" s="10" t="e">
        <f t="shared" si="254"/>
        <v>#REF!</v>
      </c>
      <c r="O344" s="22" t="e">
        <f>+N344/N343-1</f>
        <v>#REF!</v>
      </c>
      <c r="P344" s="29"/>
      <c r="Q344" s="29">
        <v>2009</v>
      </c>
      <c r="R344" s="43" t="e">
        <f t="shared" si="255"/>
        <v>#REF!</v>
      </c>
      <c r="S344" s="43" t="e">
        <f t="shared" si="255"/>
        <v>#REF!</v>
      </c>
      <c r="T344" s="43" t="e">
        <f t="shared" si="255"/>
        <v>#REF!</v>
      </c>
      <c r="U344" s="43" t="e">
        <f t="shared" si="255"/>
        <v>#REF!</v>
      </c>
      <c r="V344" s="43" t="e">
        <f t="shared" si="255"/>
        <v>#REF!</v>
      </c>
      <c r="W344" s="43" t="e">
        <f t="shared" si="255"/>
        <v>#REF!</v>
      </c>
      <c r="X344" s="43" t="e">
        <f t="shared" si="255"/>
        <v>#REF!</v>
      </c>
      <c r="Y344" s="43" t="e">
        <f t="shared" si="255"/>
        <v>#REF!</v>
      </c>
      <c r="Z344" s="43" t="e">
        <f t="shared" si="255"/>
        <v>#REF!</v>
      </c>
      <c r="AA344" s="43" t="e">
        <f t="shared" si="255"/>
        <v>#REF!</v>
      </c>
      <c r="AB344" s="43" t="e">
        <f t="shared" si="255"/>
        <v>#REF!</v>
      </c>
      <c r="AC344" s="43" t="e">
        <f t="shared" si="255"/>
        <v>#REF!</v>
      </c>
      <c r="AD344" s="43" t="e">
        <f t="shared" si="255"/>
        <v>#REF!</v>
      </c>
      <c r="AF344" s="55"/>
      <c r="AG344" s="7"/>
    </row>
    <row r="345" spans="1:33" x14ac:dyDescent="0.2">
      <c r="A345" s="29">
        <v>2010</v>
      </c>
      <c r="B345" s="10" t="e">
        <f>+Declaracion_Energías!#REF!</f>
        <v>#REF!</v>
      </c>
      <c r="C345" s="10" t="e">
        <f>+Declaracion_Energías!#REF!</f>
        <v>#REF!</v>
      </c>
      <c r="D345" s="10" t="e">
        <f>+Declaracion_Energías!#REF!</f>
        <v>#REF!</v>
      </c>
      <c r="E345" s="10" t="e">
        <f>+Declaracion_Energías!#REF!</f>
        <v>#REF!</v>
      </c>
      <c r="F345" s="59" t="e">
        <f>+Declaracion_Energías!#REF!</f>
        <v>#REF!</v>
      </c>
      <c r="G345" s="59" t="e">
        <f>+Declaracion_Energías!#REF!</f>
        <v>#REF!</v>
      </c>
      <c r="H345" s="59" t="e">
        <f>+Declaracion_Energías!#REF!</f>
        <v>#REF!</v>
      </c>
      <c r="I345" s="59" t="e">
        <f>+Declaracion_Energías!#REF!</f>
        <v>#REF!</v>
      </c>
      <c r="J345" s="59" t="e">
        <f>+Declaracion_Energías!#REF!</f>
        <v>#REF!</v>
      </c>
      <c r="K345" s="59" t="e">
        <f>+Declaracion_Energías!#REF!</f>
        <v>#REF!</v>
      </c>
      <c r="L345" s="59" t="e">
        <f>+Declaracion_Energías!#REF!</f>
        <v>#REF!</v>
      </c>
      <c r="M345" s="59" t="e">
        <f>+Declaracion_Energías!#REF!</f>
        <v>#REF!</v>
      </c>
      <c r="N345" s="10" t="e">
        <f t="shared" si="254"/>
        <v>#REF!</v>
      </c>
      <c r="O345" s="22" t="e">
        <f>+N345/N344-1</f>
        <v>#REF!</v>
      </c>
      <c r="P345" s="29"/>
      <c r="Q345" s="29">
        <v>2010</v>
      </c>
      <c r="R345" s="43" t="e">
        <f t="shared" si="255"/>
        <v>#REF!</v>
      </c>
      <c r="S345" s="43" t="e">
        <f t="shared" si="255"/>
        <v>#REF!</v>
      </c>
      <c r="T345" s="43" t="e">
        <f t="shared" si="255"/>
        <v>#REF!</v>
      </c>
      <c r="U345" s="43" t="e">
        <f t="shared" si="255"/>
        <v>#REF!</v>
      </c>
      <c r="V345" s="43" t="e">
        <f t="shared" si="255"/>
        <v>#REF!</v>
      </c>
      <c r="W345" s="43" t="e">
        <f t="shared" si="255"/>
        <v>#REF!</v>
      </c>
      <c r="X345" s="43" t="e">
        <f t="shared" si="255"/>
        <v>#REF!</v>
      </c>
      <c r="Y345" s="43" t="e">
        <f t="shared" si="255"/>
        <v>#REF!</v>
      </c>
      <c r="Z345" s="43" t="e">
        <f t="shared" si="255"/>
        <v>#REF!</v>
      </c>
      <c r="AA345" s="43" t="e">
        <f t="shared" si="255"/>
        <v>#REF!</v>
      </c>
      <c r="AB345" s="43" t="e">
        <f t="shared" si="255"/>
        <v>#REF!</v>
      </c>
      <c r="AC345" s="43" t="e">
        <f t="shared" si="255"/>
        <v>#REF!</v>
      </c>
      <c r="AD345" s="43" t="e">
        <f t="shared" si="255"/>
        <v>#REF!</v>
      </c>
      <c r="AF345" s="55"/>
      <c r="AG345" s="7"/>
    </row>
    <row r="346" spans="1:33" ht="15" x14ac:dyDescent="0.25">
      <c r="A346" s="32">
        <v>2011</v>
      </c>
      <c r="B346" s="33"/>
      <c r="C346" s="33"/>
      <c r="D346" s="33"/>
      <c r="E346" s="33"/>
      <c r="F346" s="33"/>
      <c r="G346" s="33"/>
      <c r="H346" s="33"/>
      <c r="I346" s="33"/>
      <c r="J346" s="33"/>
      <c r="K346" s="33"/>
      <c r="L346" s="33"/>
      <c r="M346" s="33"/>
      <c r="N346" s="33">
        <f t="shared" si="254"/>
        <v>0</v>
      </c>
      <c r="O346" s="79"/>
      <c r="P346" s="7"/>
      <c r="Q346" s="32"/>
      <c r="R346" s="44"/>
      <c r="S346" s="44"/>
      <c r="T346" s="44"/>
      <c r="U346" s="44"/>
      <c r="V346" s="44"/>
      <c r="W346" s="44"/>
      <c r="X346" s="44"/>
      <c r="Y346" s="44"/>
      <c r="Z346" s="44"/>
      <c r="AA346" s="44"/>
      <c r="AB346" s="44"/>
      <c r="AC346" s="44"/>
      <c r="AD346" s="44"/>
      <c r="AF346" s="55"/>
      <c r="AG346" s="7"/>
    </row>
    <row r="347" spans="1:33" ht="15" x14ac:dyDescent="0.25">
      <c r="A347" s="29"/>
      <c r="B347" s="10"/>
      <c r="C347" s="10"/>
      <c r="D347" s="10"/>
      <c r="E347" s="10"/>
      <c r="F347" s="10"/>
      <c r="G347" s="10"/>
      <c r="H347" s="10"/>
      <c r="I347" s="10"/>
      <c r="J347" s="10"/>
      <c r="K347" s="10"/>
      <c r="L347" s="10"/>
      <c r="M347" s="10"/>
      <c r="N347" s="10"/>
      <c r="O347" s="82"/>
      <c r="P347" s="7"/>
      <c r="Q347" s="29"/>
      <c r="R347" s="43"/>
      <c r="S347" s="43"/>
      <c r="T347" s="43"/>
      <c r="U347" s="43"/>
      <c r="V347" s="43"/>
      <c r="W347" s="43"/>
      <c r="X347" s="43"/>
      <c r="Y347" s="43"/>
      <c r="Z347" s="43"/>
      <c r="AA347" s="43"/>
      <c r="AB347" s="43"/>
      <c r="AC347" s="43"/>
      <c r="AD347" s="43"/>
      <c r="AF347" s="55"/>
      <c r="AG347" s="7"/>
    </row>
    <row r="348" spans="1:33" ht="18.75" x14ac:dyDescent="0.3">
      <c r="A348" s="35" t="s">
        <v>26</v>
      </c>
      <c r="B348" s="5"/>
      <c r="C348" s="5"/>
      <c r="D348" s="5"/>
      <c r="E348" s="5"/>
      <c r="Q348" s="35" t="s">
        <v>26</v>
      </c>
      <c r="R348" s="16"/>
      <c r="S348" s="16"/>
      <c r="T348" s="16"/>
      <c r="U348" s="16"/>
      <c r="V348" s="51"/>
      <c r="W348" s="51"/>
      <c r="X348" s="51"/>
      <c r="Y348" s="51"/>
      <c r="Z348" s="51"/>
      <c r="AA348" s="51"/>
      <c r="AB348" s="51"/>
      <c r="AC348" s="51"/>
      <c r="AD348" s="51"/>
      <c r="AF348" s="55"/>
      <c r="AG348" s="7"/>
    </row>
    <row r="349" spans="1:33" ht="15" x14ac:dyDescent="0.2">
      <c r="A349" s="36" t="s">
        <v>36</v>
      </c>
      <c r="B349" s="5"/>
      <c r="C349" s="5"/>
      <c r="D349" s="5"/>
      <c r="E349" s="5"/>
      <c r="F349" s="5"/>
      <c r="G349" s="5"/>
      <c r="O349" s="2" t="s">
        <v>25</v>
      </c>
      <c r="Q349" s="36" t="s">
        <v>28</v>
      </c>
      <c r="R349" s="16"/>
      <c r="S349" s="16"/>
      <c r="T349" s="16"/>
      <c r="U349" s="16"/>
      <c r="V349" s="16"/>
      <c r="W349" s="16"/>
      <c r="X349" s="51"/>
      <c r="Y349" s="51"/>
      <c r="Z349" s="51"/>
      <c r="AA349" s="51"/>
      <c r="AB349" s="51"/>
      <c r="AC349" s="51"/>
      <c r="AD349" s="51"/>
      <c r="AF349" s="55"/>
      <c r="AG349" s="7"/>
    </row>
    <row r="350" spans="1:33" ht="15" x14ac:dyDescent="0.2">
      <c r="A350" s="36" t="s">
        <v>29</v>
      </c>
      <c r="B350" s="5"/>
      <c r="C350" s="5"/>
      <c r="D350" s="5"/>
      <c r="E350" s="5"/>
      <c r="F350" s="5"/>
      <c r="G350" s="5"/>
      <c r="O350" s="2"/>
      <c r="Q350" s="36" t="s">
        <v>29</v>
      </c>
      <c r="R350" s="16"/>
      <c r="S350" s="16"/>
      <c r="T350" s="16"/>
      <c r="U350" s="16"/>
      <c r="V350" s="16"/>
      <c r="W350" s="16"/>
      <c r="X350" s="51"/>
      <c r="Y350" s="51"/>
      <c r="Z350" s="51"/>
      <c r="AA350" s="51"/>
      <c r="AB350" s="51"/>
      <c r="AC350" s="51"/>
      <c r="AD350" s="51"/>
      <c r="AF350" s="55"/>
      <c r="AG350" s="7"/>
    </row>
    <row r="351" spans="1:33" x14ac:dyDescent="0.2">
      <c r="A351" s="23"/>
      <c r="B351" s="23" t="s">
        <v>5</v>
      </c>
      <c r="C351" s="23" t="s">
        <v>6</v>
      </c>
      <c r="D351" s="23" t="s">
        <v>7</v>
      </c>
      <c r="E351" s="23" t="s">
        <v>8</v>
      </c>
      <c r="F351" s="23" t="s">
        <v>9</v>
      </c>
      <c r="G351" s="23" t="s">
        <v>10</v>
      </c>
      <c r="H351" s="23" t="s">
        <v>11</v>
      </c>
      <c r="I351" s="23" t="s">
        <v>12</v>
      </c>
      <c r="J351" s="23" t="s">
        <v>13</v>
      </c>
      <c r="K351" s="24" t="s">
        <v>14</v>
      </c>
      <c r="L351" s="24" t="s">
        <v>15</v>
      </c>
      <c r="M351" s="24" t="s">
        <v>16</v>
      </c>
      <c r="N351" s="24" t="s">
        <v>17</v>
      </c>
      <c r="O351" s="24" t="s">
        <v>30</v>
      </c>
      <c r="Q351" s="23"/>
      <c r="R351" s="47" t="s">
        <v>5</v>
      </c>
      <c r="S351" s="47" t="s">
        <v>6</v>
      </c>
      <c r="T351" s="47" t="s">
        <v>7</v>
      </c>
      <c r="U351" s="47" t="s">
        <v>8</v>
      </c>
      <c r="V351" s="47" t="s">
        <v>9</v>
      </c>
      <c r="W351" s="47" t="s">
        <v>10</v>
      </c>
      <c r="X351" s="47" t="s">
        <v>11</v>
      </c>
      <c r="Y351" s="47" t="s">
        <v>12</v>
      </c>
      <c r="Z351" s="47" t="s">
        <v>13</v>
      </c>
      <c r="AA351" s="47" t="s">
        <v>14</v>
      </c>
      <c r="AB351" s="47" t="s">
        <v>15</v>
      </c>
      <c r="AC351" s="47" t="s">
        <v>16</v>
      </c>
      <c r="AD351" s="47" t="s">
        <v>17</v>
      </c>
      <c r="AF351" s="55"/>
      <c r="AG351" s="7"/>
    </row>
    <row r="352" spans="1:33" x14ac:dyDescent="0.2">
      <c r="A352" s="2">
        <v>1993</v>
      </c>
      <c r="B352" s="4">
        <v>0</v>
      </c>
      <c r="C352" s="4">
        <v>0</v>
      </c>
      <c r="D352" s="4">
        <v>0</v>
      </c>
      <c r="E352" s="4">
        <v>0</v>
      </c>
      <c r="F352" s="4">
        <v>0</v>
      </c>
      <c r="G352" s="4">
        <v>0</v>
      </c>
      <c r="H352" s="4">
        <v>0</v>
      </c>
      <c r="I352" s="4">
        <v>0</v>
      </c>
      <c r="J352" s="4">
        <v>0</v>
      </c>
      <c r="K352" s="4">
        <v>0</v>
      </c>
      <c r="L352" s="4">
        <v>8811</v>
      </c>
      <c r="M352" s="4">
        <v>9867.6</v>
      </c>
      <c r="N352" s="4">
        <f t="shared" ref="N352:N360" si="256">SUM(B352:M352)</f>
        <v>18678.599999999999</v>
      </c>
      <c r="Q352" s="2">
        <v>1993</v>
      </c>
      <c r="R352" s="40"/>
      <c r="S352" s="40"/>
      <c r="T352" s="40"/>
      <c r="U352" s="40"/>
      <c r="V352" s="40"/>
      <c r="W352" s="40"/>
      <c r="X352" s="40"/>
      <c r="Y352" s="40"/>
      <c r="Z352" s="40"/>
      <c r="AA352" s="40"/>
      <c r="AB352" s="40"/>
      <c r="AC352" s="40"/>
      <c r="AD352" s="41"/>
      <c r="AF352" s="55"/>
      <c r="AG352" s="7"/>
    </row>
    <row r="353" spans="1:33" s="4" customFormat="1" x14ac:dyDescent="0.2">
      <c r="A353" s="7">
        <v>1994</v>
      </c>
      <c r="B353" s="4">
        <v>10523.7</v>
      </c>
      <c r="C353" s="4">
        <v>9687.2000000000007</v>
      </c>
      <c r="D353" s="4">
        <v>10708.2</v>
      </c>
      <c r="E353" s="4">
        <v>9538.9</v>
      </c>
      <c r="F353" s="4">
        <v>10052.1</v>
      </c>
      <c r="G353" s="4">
        <v>10537.7</v>
      </c>
      <c r="H353" s="4">
        <v>11406.054999999998</v>
      </c>
      <c r="I353" s="4">
        <v>11006</v>
      </c>
      <c r="J353" s="4">
        <v>10192</v>
      </c>
      <c r="K353" s="4">
        <v>10105</v>
      </c>
      <c r="L353" s="4">
        <v>10345</v>
      </c>
      <c r="M353" s="4">
        <v>12334</v>
      </c>
      <c r="N353" s="4">
        <f t="shared" si="256"/>
        <v>126435.855</v>
      </c>
      <c r="O353" s="22"/>
      <c r="Q353" s="7">
        <v>1994</v>
      </c>
      <c r="R353" s="40"/>
      <c r="S353" s="40"/>
      <c r="T353" s="40"/>
      <c r="U353" s="40"/>
      <c r="V353" s="40"/>
      <c r="W353" s="40"/>
      <c r="X353" s="40"/>
      <c r="Y353" s="40"/>
      <c r="Z353" s="40"/>
      <c r="AA353" s="40"/>
      <c r="AB353" s="40">
        <f t="shared" ref="AB353:AD360" si="257">+L353/L352-1</f>
        <v>0.17410055612302799</v>
      </c>
      <c r="AC353" s="40">
        <f t="shared" si="257"/>
        <v>0.24994932911751588</v>
      </c>
      <c r="AD353" s="41">
        <f t="shared" si="257"/>
        <v>5.769022035912756</v>
      </c>
      <c r="AF353" s="55"/>
      <c r="AG353" s="7"/>
    </row>
    <row r="354" spans="1:33" s="4" customFormat="1" x14ac:dyDescent="0.2">
      <c r="A354" s="7">
        <v>1995</v>
      </c>
      <c r="B354" s="4">
        <v>13515.466999999999</v>
      </c>
      <c r="C354" s="4">
        <v>11404.726999999999</v>
      </c>
      <c r="D354" s="4">
        <v>12387.64</v>
      </c>
      <c r="E354" s="4">
        <v>11143.547</v>
      </c>
      <c r="F354" s="4">
        <v>11683.515000000001</v>
      </c>
      <c r="G354" s="4">
        <v>13344.236999999999</v>
      </c>
      <c r="H354" s="4">
        <v>13684.543000000001</v>
      </c>
      <c r="I354" s="4">
        <v>13810.425999999999</v>
      </c>
      <c r="J354" s="4">
        <v>12878.136999999999</v>
      </c>
      <c r="K354" s="4">
        <v>13768.287</v>
      </c>
      <c r="L354" s="4">
        <v>14270.111000000001</v>
      </c>
      <c r="M354" s="4">
        <v>15985.030999999999</v>
      </c>
      <c r="N354" s="4">
        <f t="shared" si="256"/>
        <v>157875.66799999998</v>
      </c>
      <c r="O354" s="22">
        <f t="shared" ref="O354:O360" si="258">+N354/N353-1</f>
        <v>0.24866216153637732</v>
      </c>
      <c r="Q354" s="7">
        <v>1995</v>
      </c>
      <c r="R354" s="40">
        <f t="shared" ref="R354:AA360" si="259">+B354/B353-1</f>
        <v>0.28428851069490757</v>
      </c>
      <c r="S354" s="40">
        <f t="shared" si="259"/>
        <v>0.17729860021471611</v>
      </c>
      <c r="T354" s="40">
        <f t="shared" si="259"/>
        <v>0.15683681664518767</v>
      </c>
      <c r="U354" s="40">
        <f t="shared" si="259"/>
        <v>0.16822138821038068</v>
      </c>
      <c r="V354" s="40">
        <f t="shared" si="259"/>
        <v>0.16229593816217514</v>
      </c>
      <c r="W354" s="40">
        <f t="shared" si="259"/>
        <v>0.26633297588657845</v>
      </c>
      <c r="X354" s="40">
        <f t="shared" si="259"/>
        <v>0.19976126715152631</v>
      </c>
      <c r="Y354" s="40">
        <f t="shared" si="259"/>
        <v>0.25480883154642919</v>
      </c>
      <c r="Z354" s="40">
        <f t="shared" si="259"/>
        <v>0.26355347331240186</v>
      </c>
      <c r="AA354" s="40">
        <f t="shared" si="259"/>
        <v>0.362522216724394</v>
      </c>
      <c r="AB354" s="40">
        <f t="shared" si="257"/>
        <v>0.37942107298211702</v>
      </c>
      <c r="AC354" s="40">
        <f t="shared" si="257"/>
        <v>0.29601353980865897</v>
      </c>
      <c r="AD354" s="41">
        <f t="shared" si="257"/>
        <v>0.24866216153637732</v>
      </c>
      <c r="AF354" s="55"/>
      <c r="AG354" s="7"/>
    </row>
    <row r="355" spans="1:33" s="4" customFormat="1" x14ac:dyDescent="0.2">
      <c r="A355" s="7">
        <v>1996</v>
      </c>
      <c r="B355" s="4">
        <v>15367.856</v>
      </c>
      <c r="C355" s="4">
        <v>15060.252</v>
      </c>
      <c r="D355" s="4">
        <v>16228.863000000001</v>
      </c>
      <c r="E355" s="4">
        <v>14658.263000000001</v>
      </c>
      <c r="F355" s="4">
        <v>17462.312999999998</v>
      </c>
      <c r="G355" s="4">
        <v>19207.584999999999</v>
      </c>
      <c r="H355" s="4">
        <v>20657.126</v>
      </c>
      <c r="I355" s="4">
        <v>18360.471000000001</v>
      </c>
      <c r="J355" s="4">
        <v>16996.601999999999</v>
      </c>
      <c r="K355" s="4">
        <v>18418.368999999999</v>
      </c>
      <c r="L355" s="4">
        <v>18470.454000000002</v>
      </c>
      <c r="M355" s="4">
        <v>20621.328000000001</v>
      </c>
      <c r="N355" s="4">
        <f t="shared" si="256"/>
        <v>211509.48200000002</v>
      </c>
      <c r="O355" s="22">
        <f t="shared" si="258"/>
        <v>0.33972184998134125</v>
      </c>
      <c r="Q355" s="7">
        <v>1996</v>
      </c>
      <c r="R355" s="40">
        <f t="shared" si="259"/>
        <v>0.13705697331805111</v>
      </c>
      <c r="S355" s="40">
        <f t="shared" si="259"/>
        <v>0.32052718140469305</v>
      </c>
      <c r="T355" s="40">
        <f t="shared" si="259"/>
        <v>0.31008513324571929</v>
      </c>
      <c r="U355" s="40">
        <f t="shared" si="259"/>
        <v>0.31540370404504059</v>
      </c>
      <c r="V355" s="40">
        <f t="shared" si="259"/>
        <v>0.49461125354826829</v>
      </c>
      <c r="W355" s="40">
        <f t="shared" si="259"/>
        <v>0.43939177639006255</v>
      </c>
      <c r="X355" s="40">
        <f t="shared" si="259"/>
        <v>0.50952253210063336</v>
      </c>
      <c r="Y355" s="40">
        <f t="shared" si="259"/>
        <v>0.32946449298522751</v>
      </c>
      <c r="Z355" s="40">
        <f t="shared" si="259"/>
        <v>0.31980285657777996</v>
      </c>
      <c r="AA355" s="40">
        <f t="shared" si="259"/>
        <v>0.33773860175924564</v>
      </c>
      <c r="AB355" s="40">
        <f t="shared" si="257"/>
        <v>0.29434550298872941</v>
      </c>
      <c r="AC355" s="40">
        <f t="shared" si="257"/>
        <v>0.29003991296607445</v>
      </c>
      <c r="AD355" s="41">
        <f t="shared" si="257"/>
        <v>0.33972184998134125</v>
      </c>
      <c r="AF355" s="55"/>
      <c r="AG355" s="7"/>
    </row>
    <row r="356" spans="1:33" s="4" customFormat="1" x14ac:dyDescent="0.2">
      <c r="A356" s="7">
        <v>1997</v>
      </c>
      <c r="B356" s="4">
        <v>21349.825000000001</v>
      </c>
      <c r="C356" s="4">
        <v>18079.741000000002</v>
      </c>
      <c r="D356" s="4">
        <v>19938.618999999999</v>
      </c>
      <c r="E356" s="4">
        <v>17841.831999999999</v>
      </c>
      <c r="F356" s="4">
        <v>20278.882000000001</v>
      </c>
      <c r="G356" s="4">
        <v>20612.723999999998</v>
      </c>
      <c r="H356" s="4">
        <v>21290.830999999998</v>
      </c>
      <c r="I356" s="4">
        <v>20746.136999999999</v>
      </c>
      <c r="J356" s="4">
        <v>19318.157999999999</v>
      </c>
      <c r="K356" s="4">
        <v>20116.513999999999</v>
      </c>
      <c r="L356" s="4">
        <v>19858.417000000001</v>
      </c>
      <c r="M356" s="4">
        <v>21354.398000000001</v>
      </c>
      <c r="N356" s="4">
        <f t="shared" si="256"/>
        <v>240786.07799999998</v>
      </c>
      <c r="O356" s="22">
        <f t="shared" si="258"/>
        <v>0.13841741619886316</v>
      </c>
      <c r="Q356" s="7">
        <v>1997</v>
      </c>
      <c r="R356" s="40">
        <f t="shared" si="259"/>
        <v>0.38925202058114028</v>
      </c>
      <c r="S356" s="40">
        <f t="shared" si="259"/>
        <v>0.20049392267805355</v>
      </c>
      <c r="T356" s="40">
        <f t="shared" si="259"/>
        <v>0.22859001274457724</v>
      </c>
      <c r="U356" s="40">
        <f t="shared" si="259"/>
        <v>0.21718596534937307</v>
      </c>
      <c r="V356" s="40">
        <f t="shared" si="259"/>
        <v>0.16129415387297219</v>
      </c>
      <c r="W356" s="40">
        <f t="shared" si="259"/>
        <v>7.3155422714516138E-2</v>
      </c>
      <c r="X356" s="40">
        <f t="shared" si="259"/>
        <v>3.0677307191716796E-2</v>
      </c>
      <c r="Y356" s="40">
        <f t="shared" si="259"/>
        <v>0.12993490199679503</v>
      </c>
      <c r="Z356" s="40">
        <f t="shared" si="259"/>
        <v>0.13658941946160774</v>
      </c>
      <c r="AA356" s="40">
        <f t="shared" si="259"/>
        <v>9.2198446018754376E-2</v>
      </c>
      <c r="AB356" s="40">
        <f t="shared" si="257"/>
        <v>7.5145039748346187E-2</v>
      </c>
      <c r="AC356" s="40">
        <f t="shared" si="257"/>
        <v>3.5549116914293855E-2</v>
      </c>
      <c r="AD356" s="41">
        <f t="shared" si="257"/>
        <v>0.13841741619886316</v>
      </c>
      <c r="AF356" s="55"/>
      <c r="AG356" s="7"/>
    </row>
    <row r="357" spans="1:33" s="4" customFormat="1" x14ac:dyDescent="0.2">
      <c r="A357" s="7">
        <v>1998</v>
      </c>
      <c r="B357" s="4">
        <v>20699.083999999999</v>
      </c>
      <c r="C357" s="4">
        <v>19308.856</v>
      </c>
      <c r="D357" s="4">
        <v>21184.076000000001</v>
      </c>
      <c r="E357" s="4">
        <v>20503.682000000001</v>
      </c>
      <c r="F357" s="4">
        <v>21454.213</v>
      </c>
      <c r="G357" s="4">
        <v>22464.435000000001</v>
      </c>
      <c r="H357" s="4">
        <v>23417.52</v>
      </c>
      <c r="I357" s="4">
        <v>22718.815999999999</v>
      </c>
      <c r="J357" s="4">
        <v>21651.089</v>
      </c>
      <c r="K357" s="4">
        <v>21918.621999999999</v>
      </c>
      <c r="L357" s="4">
        <v>21668.431</v>
      </c>
      <c r="M357" s="4">
        <v>23940.898000000001</v>
      </c>
      <c r="N357" s="4">
        <f t="shared" si="256"/>
        <v>260929.72200000001</v>
      </c>
      <c r="O357" s="22">
        <f t="shared" si="258"/>
        <v>8.3657843374150609E-2</v>
      </c>
      <c r="Q357" s="7">
        <v>1998</v>
      </c>
      <c r="R357" s="40">
        <f t="shared" si="259"/>
        <v>-3.0479921966573564E-2</v>
      </c>
      <c r="S357" s="40">
        <f t="shared" si="259"/>
        <v>6.7982998207772871E-2</v>
      </c>
      <c r="T357" s="40">
        <f t="shared" si="259"/>
        <v>6.2464556848194963E-2</v>
      </c>
      <c r="U357" s="40">
        <f t="shared" si="259"/>
        <v>0.14919151800106634</v>
      </c>
      <c r="V357" s="40">
        <f t="shared" si="259"/>
        <v>5.7958372655849466E-2</v>
      </c>
      <c r="W357" s="40">
        <f t="shared" si="259"/>
        <v>8.9833396110092112E-2</v>
      </c>
      <c r="X357" s="40">
        <f t="shared" si="259"/>
        <v>9.9887552533764579E-2</v>
      </c>
      <c r="Y357" s="40">
        <f t="shared" si="259"/>
        <v>9.508656961052564E-2</v>
      </c>
      <c r="Z357" s="40">
        <f t="shared" si="259"/>
        <v>0.12076363595328288</v>
      </c>
      <c r="AA357" s="40">
        <f t="shared" si="259"/>
        <v>8.9583513326414232E-2</v>
      </c>
      <c r="AB357" s="40">
        <f t="shared" si="257"/>
        <v>9.1145935751072216E-2</v>
      </c>
      <c r="AC357" s="40">
        <f t="shared" si="257"/>
        <v>0.12112259029732431</v>
      </c>
      <c r="AD357" s="41">
        <f t="shared" si="257"/>
        <v>8.3657843374150609E-2</v>
      </c>
      <c r="AF357" s="55"/>
      <c r="AG357" s="7"/>
    </row>
    <row r="358" spans="1:33" s="4" customFormat="1" x14ac:dyDescent="0.2">
      <c r="A358" s="7">
        <v>1999</v>
      </c>
      <c r="B358" s="4">
        <v>24224.847000000002</v>
      </c>
      <c r="C358" s="4">
        <v>21214.291000000001</v>
      </c>
      <c r="D358" s="4">
        <v>24547.348999999998</v>
      </c>
      <c r="E358" s="4">
        <v>21661.465</v>
      </c>
      <c r="F358" s="4">
        <v>23494.955000000002</v>
      </c>
      <c r="G358" s="4">
        <v>24095.62</v>
      </c>
      <c r="H358" s="4">
        <v>25152.282999999999</v>
      </c>
      <c r="I358" s="4">
        <v>23826.324000000001</v>
      </c>
      <c r="J358" s="4">
        <v>22654.923999999999</v>
      </c>
      <c r="K358" s="4">
        <v>23456.004000000001</v>
      </c>
      <c r="L358" s="4">
        <v>23741.501</v>
      </c>
      <c r="M358" s="4">
        <v>26086.762999999999</v>
      </c>
      <c r="N358" s="4">
        <f t="shared" si="256"/>
        <v>284156.32599999994</v>
      </c>
      <c r="O358" s="22">
        <f t="shared" si="258"/>
        <v>8.9014788434105485E-2</v>
      </c>
      <c r="Q358" s="7">
        <v>1999</v>
      </c>
      <c r="R358" s="40">
        <f t="shared" si="259"/>
        <v>0.1703342524722351</v>
      </c>
      <c r="S358" s="40">
        <f t="shared" si="259"/>
        <v>9.8681920876099616E-2</v>
      </c>
      <c r="T358" s="40">
        <f t="shared" si="259"/>
        <v>0.1587642057175398</v>
      </c>
      <c r="U358" s="40">
        <f t="shared" si="259"/>
        <v>5.6467077474182448E-2</v>
      </c>
      <c r="V358" s="40">
        <f t="shared" si="259"/>
        <v>9.5120804477889731E-2</v>
      </c>
      <c r="W358" s="40">
        <f t="shared" si="259"/>
        <v>7.2611886299388306E-2</v>
      </c>
      <c r="X358" s="40">
        <f t="shared" si="259"/>
        <v>7.407970613455217E-2</v>
      </c>
      <c r="Y358" s="40">
        <f t="shared" si="259"/>
        <v>4.8748491118551396E-2</v>
      </c>
      <c r="Z358" s="40">
        <f t="shared" si="259"/>
        <v>4.6364180573087888E-2</v>
      </c>
      <c r="AA358" s="40">
        <f t="shared" si="259"/>
        <v>7.0140449522784865E-2</v>
      </c>
      <c r="AB358" s="40">
        <f t="shared" si="257"/>
        <v>9.5672363172026653E-2</v>
      </c>
      <c r="AC358" s="40">
        <f t="shared" si="257"/>
        <v>8.963176736311218E-2</v>
      </c>
      <c r="AD358" s="41">
        <f t="shared" si="257"/>
        <v>8.9014788434105485E-2</v>
      </c>
      <c r="AF358" s="55"/>
      <c r="AG358" s="7"/>
    </row>
    <row r="359" spans="1:33" s="4" customFormat="1" x14ac:dyDescent="0.2">
      <c r="A359" s="7">
        <v>2000</v>
      </c>
      <c r="B359" s="4">
        <v>27222.103999999999</v>
      </c>
      <c r="C359" s="4">
        <v>24541.663</v>
      </c>
      <c r="D359" s="4">
        <v>24592.523000000001</v>
      </c>
      <c r="E359" s="4">
        <v>22880.091</v>
      </c>
      <c r="F359" s="4">
        <v>23338.863000000001</v>
      </c>
      <c r="G359" s="4">
        <v>24236.44</v>
      </c>
      <c r="H359" s="4">
        <v>27359.697</v>
      </c>
      <c r="I359" s="4">
        <v>25163.396000000001</v>
      </c>
      <c r="J359" s="4">
        <v>23070.419000000002</v>
      </c>
      <c r="K359" s="4">
        <v>23533.446</v>
      </c>
      <c r="L359" s="4">
        <v>23507.544999999998</v>
      </c>
      <c r="M359" s="4">
        <v>26235.431</v>
      </c>
      <c r="N359" s="4">
        <f t="shared" si="256"/>
        <v>295681.61799999996</v>
      </c>
      <c r="O359" s="22">
        <f t="shared" si="258"/>
        <v>4.0559688261172289E-2</v>
      </c>
      <c r="Q359" s="7">
        <v>2000</v>
      </c>
      <c r="R359" s="40">
        <f t="shared" si="259"/>
        <v>0.12372656058467557</v>
      </c>
      <c r="S359" s="40">
        <f t="shared" si="259"/>
        <v>0.1568457791023985</v>
      </c>
      <c r="T359" s="40">
        <f t="shared" si="259"/>
        <v>1.8402801866712615E-3</v>
      </c>
      <c r="U359" s="40">
        <f t="shared" si="259"/>
        <v>5.6257783118547122E-2</v>
      </c>
      <c r="V359" s="40">
        <f t="shared" si="259"/>
        <v>-6.6436390280382174E-3</v>
      </c>
      <c r="W359" s="40">
        <f t="shared" si="259"/>
        <v>5.8442156707319004E-3</v>
      </c>
      <c r="X359" s="40">
        <f t="shared" si="259"/>
        <v>8.7761973734153731E-2</v>
      </c>
      <c r="Y359" s="40">
        <f t="shared" si="259"/>
        <v>5.6117427094502625E-2</v>
      </c>
      <c r="Z359" s="40">
        <f t="shared" si="259"/>
        <v>1.8340163047998015E-2</v>
      </c>
      <c r="AA359" s="40">
        <f t="shared" si="259"/>
        <v>3.3015853851321442E-3</v>
      </c>
      <c r="AB359" s="40">
        <f t="shared" si="257"/>
        <v>-9.8543053364655853E-3</v>
      </c>
      <c r="AC359" s="40">
        <f t="shared" si="257"/>
        <v>5.6989822769502041E-3</v>
      </c>
      <c r="AD359" s="41">
        <f t="shared" si="257"/>
        <v>4.0559688261172289E-2</v>
      </c>
      <c r="AF359" s="55"/>
      <c r="AG359" s="7"/>
    </row>
    <row r="360" spans="1:33" x14ac:dyDescent="0.2">
      <c r="A360" s="7">
        <v>2001</v>
      </c>
      <c r="B360" s="5">
        <f t="shared" ref="B360:M360" si="260">+B78</f>
        <v>25080.388999999985</v>
      </c>
      <c r="C360" s="5">
        <f t="shared" si="260"/>
        <v>25785.459999999992</v>
      </c>
      <c r="D360" s="5">
        <f t="shared" si="260"/>
        <v>27781.561000000005</v>
      </c>
      <c r="E360" s="5">
        <f t="shared" si="260"/>
        <v>24059.022999999997</v>
      </c>
      <c r="F360" s="5">
        <f t="shared" si="260"/>
        <v>25576.606</v>
      </c>
      <c r="G360" s="5">
        <f t="shared" si="260"/>
        <v>25532.823</v>
      </c>
      <c r="H360" s="5">
        <f t="shared" si="260"/>
        <v>26323.673000000003</v>
      </c>
      <c r="I360" s="5">
        <f t="shared" si="260"/>
        <v>24533.109999999997</v>
      </c>
      <c r="J360" s="5">
        <f t="shared" si="260"/>
        <v>23432.953000000001</v>
      </c>
      <c r="K360" s="5">
        <f t="shared" si="260"/>
        <v>23889.594999999998</v>
      </c>
      <c r="L360" s="5">
        <f t="shared" si="260"/>
        <v>25172.952999999994</v>
      </c>
      <c r="M360" s="5">
        <f t="shared" si="260"/>
        <v>26884.618999999999</v>
      </c>
      <c r="N360" s="4">
        <f t="shared" si="256"/>
        <v>304052.76499999996</v>
      </c>
      <c r="O360" s="22">
        <f t="shared" si="258"/>
        <v>2.831135414038477E-2</v>
      </c>
      <c r="Q360" s="7">
        <v>2001</v>
      </c>
      <c r="R360" s="40">
        <f t="shared" si="259"/>
        <v>-7.86755865747929E-2</v>
      </c>
      <c r="S360" s="40">
        <f t="shared" si="259"/>
        <v>5.068103983010408E-2</v>
      </c>
      <c r="T360" s="40">
        <f t="shared" si="259"/>
        <v>0.12967510490891909</v>
      </c>
      <c r="U360" s="40">
        <f t="shared" si="259"/>
        <v>5.1526543316632756E-2</v>
      </c>
      <c r="V360" s="40">
        <f t="shared" si="259"/>
        <v>9.5880549108154911E-2</v>
      </c>
      <c r="W360" s="40">
        <f t="shared" si="259"/>
        <v>5.3489002510269668E-2</v>
      </c>
      <c r="X360" s="40">
        <f t="shared" si="259"/>
        <v>-3.7866793627136963E-2</v>
      </c>
      <c r="Y360" s="40">
        <f t="shared" si="259"/>
        <v>-2.5047732031082126E-2</v>
      </c>
      <c r="Z360" s="40">
        <f t="shared" si="259"/>
        <v>1.5714235619214367E-2</v>
      </c>
      <c r="AA360" s="40">
        <f t="shared" si="259"/>
        <v>1.5133737744994935E-2</v>
      </c>
      <c r="AB360" s="40">
        <f t="shared" si="257"/>
        <v>7.0845679546715612E-2</v>
      </c>
      <c r="AC360" s="40">
        <f t="shared" si="257"/>
        <v>2.4744704975496523E-2</v>
      </c>
      <c r="AD360" s="43">
        <f>+N360/N359-1</f>
        <v>2.831135414038477E-2</v>
      </c>
      <c r="AF360" s="55"/>
      <c r="AG360" s="7"/>
    </row>
    <row r="361" spans="1:33" x14ac:dyDescent="0.2">
      <c r="A361" s="32">
        <v>2002</v>
      </c>
      <c r="B361" s="33"/>
      <c r="C361" s="33"/>
      <c r="D361" s="33"/>
      <c r="E361" s="33"/>
      <c r="F361" s="33"/>
      <c r="G361" s="33"/>
      <c r="H361" s="33"/>
      <c r="I361" s="33"/>
      <c r="J361" s="33"/>
      <c r="K361" s="33"/>
      <c r="L361" s="33"/>
      <c r="M361" s="33"/>
      <c r="N361" s="33">
        <f>SUM(B361:M361)</f>
        <v>0</v>
      </c>
      <c r="O361" s="34"/>
      <c r="Q361" s="32">
        <v>2002</v>
      </c>
      <c r="R361" s="44"/>
      <c r="S361" s="44"/>
      <c r="T361" s="44"/>
      <c r="U361" s="44"/>
      <c r="V361" s="44"/>
      <c r="W361" s="44"/>
      <c r="X361" s="44"/>
      <c r="Y361" s="44"/>
      <c r="Z361" s="44"/>
      <c r="AA361" s="44"/>
      <c r="AB361" s="44"/>
      <c r="AC361" s="44"/>
      <c r="AD361" s="44"/>
      <c r="AF361" s="55"/>
      <c r="AG361" s="7"/>
    </row>
    <row r="362" spans="1:33" x14ac:dyDescent="0.2">
      <c r="A362" s="1"/>
      <c r="AF362" s="55"/>
      <c r="AG362" s="7"/>
    </row>
    <row r="363" spans="1:33" x14ac:dyDescent="0.2">
      <c r="A363" s="1"/>
      <c r="AF363" s="55"/>
      <c r="AG363" s="7"/>
    </row>
    <row r="364" spans="1:33" ht="18.75" x14ac:dyDescent="0.3">
      <c r="A364" s="35" t="s">
        <v>34</v>
      </c>
      <c r="AF364" s="55"/>
      <c r="AG364" s="7"/>
    </row>
    <row r="365" spans="1:33" x14ac:dyDescent="0.2">
      <c r="A365" s="23"/>
      <c r="B365" s="23" t="s">
        <v>5</v>
      </c>
      <c r="C365" s="23" t="s">
        <v>6</v>
      </c>
      <c r="D365" s="23" t="s">
        <v>7</v>
      </c>
      <c r="E365" s="23" t="s">
        <v>8</v>
      </c>
      <c r="F365" s="23" t="s">
        <v>9</v>
      </c>
      <c r="G365" s="23" t="s">
        <v>10</v>
      </c>
      <c r="H365" s="23" t="s">
        <v>11</v>
      </c>
      <c r="I365" s="23" t="s">
        <v>12</v>
      </c>
      <c r="J365" s="23" t="s">
        <v>13</v>
      </c>
      <c r="K365" s="24" t="s">
        <v>14</v>
      </c>
      <c r="L365" s="24" t="s">
        <v>15</v>
      </c>
      <c r="M365" s="24" t="s">
        <v>16</v>
      </c>
      <c r="N365" s="24" t="s">
        <v>17</v>
      </c>
      <c r="O365" s="24" t="s">
        <v>30</v>
      </c>
      <c r="AF365" s="55"/>
      <c r="AG365" s="7"/>
    </row>
    <row r="366" spans="1:33" x14ac:dyDescent="0.2">
      <c r="A366" s="28">
        <v>2001</v>
      </c>
      <c r="B366" s="63"/>
      <c r="C366" s="63">
        <v>342.22800000000001</v>
      </c>
      <c r="D366" s="63">
        <v>350.4</v>
      </c>
      <c r="E366" s="63">
        <v>276.60000000000002</v>
      </c>
      <c r="F366" s="63">
        <v>247.17599999999999</v>
      </c>
      <c r="G366" s="63">
        <v>250.13</v>
      </c>
      <c r="H366" s="63">
        <v>251.96199999999999</v>
      </c>
      <c r="I366" s="63">
        <v>250.03200000000001</v>
      </c>
      <c r="J366" s="63">
        <v>234.084</v>
      </c>
      <c r="K366" s="63">
        <v>257.86799999999999</v>
      </c>
      <c r="L366" s="63">
        <v>257.86799999999999</v>
      </c>
      <c r="M366" s="63">
        <v>307.44</v>
      </c>
      <c r="N366" s="63">
        <f>SUM(B366:M366)</f>
        <v>3025.788</v>
      </c>
      <c r="O366" s="64"/>
      <c r="AF366" s="55"/>
      <c r="AG366" s="7"/>
    </row>
    <row r="367" spans="1:33" x14ac:dyDescent="0.2">
      <c r="A367" s="62">
        <v>2002</v>
      </c>
      <c r="B367" s="65">
        <v>331.87200000000001</v>
      </c>
      <c r="C367" s="65">
        <v>296.04000000000002</v>
      </c>
      <c r="D367" s="65">
        <v>325.72800000000001</v>
      </c>
      <c r="E367" s="65">
        <v>261.12</v>
      </c>
      <c r="F367" s="65"/>
      <c r="G367" s="65"/>
      <c r="H367" s="65"/>
      <c r="I367" s="65"/>
      <c r="J367" s="65"/>
      <c r="K367" s="65"/>
      <c r="L367" s="65"/>
      <c r="M367" s="65"/>
      <c r="N367" s="65">
        <f>SUM(B367:M367)</f>
        <v>1214.7600000000002</v>
      </c>
      <c r="O367" s="65"/>
      <c r="AF367" s="55"/>
      <c r="AG367" s="7"/>
    </row>
    <row r="368" spans="1:33" x14ac:dyDescent="0.2">
      <c r="A368" s="1"/>
      <c r="B368" s="57"/>
      <c r="C368" s="57"/>
      <c r="D368" s="57"/>
      <c r="E368" s="57"/>
      <c r="F368" s="57"/>
      <c r="G368" s="57"/>
      <c r="H368" s="57"/>
      <c r="I368" s="57"/>
      <c r="J368" s="57"/>
      <c r="K368" s="57"/>
      <c r="L368" s="57"/>
      <c r="M368" s="57"/>
      <c r="AF368" s="55"/>
      <c r="AG368" s="7"/>
    </row>
    <row r="369" spans="1:33" x14ac:dyDescent="0.2">
      <c r="A369" s="1"/>
      <c r="AF369" s="55"/>
      <c r="AG369" s="7"/>
    </row>
    <row r="370" spans="1:33" ht="18.75" x14ac:dyDescent="0.3">
      <c r="A370" s="69"/>
      <c r="B370" s="70"/>
      <c r="C370" s="70"/>
      <c r="D370" s="70"/>
      <c r="E370" s="70"/>
      <c r="F370" s="70"/>
      <c r="G370" s="70"/>
      <c r="H370" s="70"/>
      <c r="I370" s="70"/>
      <c r="J370" s="70"/>
      <c r="K370" s="71"/>
      <c r="L370" s="71"/>
      <c r="M370" s="71"/>
      <c r="N370" s="71"/>
      <c r="O370" s="71"/>
      <c r="P370" s="71"/>
      <c r="Q370" s="71"/>
      <c r="R370" s="71"/>
      <c r="S370" s="71"/>
      <c r="T370" s="71"/>
      <c r="U370" s="71"/>
      <c r="V370" s="71"/>
      <c r="W370" s="71"/>
      <c r="X370" s="71"/>
      <c r="Y370" s="71"/>
      <c r="Z370" s="71"/>
      <c r="AA370" s="71"/>
      <c r="AB370" s="71"/>
      <c r="AC370" s="71"/>
      <c r="AD370" s="71"/>
      <c r="AF370" s="55"/>
      <c r="AG370" s="7"/>
    </row>
    <row r="371" spans="1:33" x14ac:dyDescent="0.2">
      <c r="A371" s="29"/>
      <c r="B371" s="29"/>
      <c r="C371" s="29"/>
      <c r="D371" s="29"/>
      <c r="E371" s="29"/>
      <c r="F371" s="29"/>
      <c r="G371" s="29"/>
      <c r="H371" s="29"/>
      <c r="I371" s="29"/>
      <c r="J371" s="29"/>
      <c r="K371" s="86"/>
      <c r="L371" s="86"/>
      <c r="M371" s="86"/>
      <c r="N371" s="72"/>
      <c r="O371" s="72"/>
      <c r="P371" s="71"/>
      <c r="Q371" s="29"/>
      <c r="R371" s="73"/>
      <c r="S371" s="73"/>
      <c r="T371" s="73"/>
      <c r="U371" s="73"/>
      <c r="V371" s="73"/>
      <c r="W371" s="73"/>
      <c r="X371" s="73"/>
      <c r="Y371" s="73"/>
      <c r="Z371" s="73"/>
      <c r="AA371" s="73"/>
      <c r="AB371" s="73"/>
      <c r="AC371" s="73"/>
      <c r="AD371" s="73"/>
      <c r="AF371" s="55"/>
      <c r="AG371" s="7"/>
    </row>
    <row r="372" spans="1:33" x14ac:dyDescent="0.2">
      <c r="A372" s="72"/>
      <c r="B372" s="68"/>
      <c r="C372" s="68"/>
      <c r="D372" s="68"/>
      <c r="E372" s="68"/>
      <c r="F372" s="68"/>
      <c r="G372" s="68"/>
      <c r="H372" s="68"/>
      <c r="I372" s="68"/>
      <c r="J372" s="68"/>
      <c r="K372" s="68"/>
      <c r="L372" s="68"/>
      <c r="M372" s="68"/>
      <c r="N372" s="66"/>
      <c r="O372" s="71"/>
      <c r="P372" s="71"/>
      <c r="Q372" s="29"/>
      <c r="R372" s="40"/>
      <c r="S372" s="40"/>
      <c r="T372" s="40"/>
      <c r="U372" s="40"/>
      <c r="V372" s="40"/>
      <c r="W372" s="40"/>
      <c r="X372" s="40"/>
      <c r="Y372" s="40"/>
      <c r="Z372" s="40"/>
      <c r="AA372" s="40"/>
      <c r="AB372" s="40"/>
      <c r="AC372" s="40"/>
      <c r="AD372" s="41"/>
      <c r="AF372" s="55"/>
      <c r="AG372" s="7"/>
    </row>
    <row r="373" spans="1:33" x14ac:dyDescent="0.2">
      <c r="A373" s="72"/>
      <c r="B373" s="68"/>
      <c r="C373" s="68"/>
      <c r="D373" s="68"/>
      <c r="E373" s="68"/>
      <c r="F373" s="68"/>
      <c r="G373" s="68"/>
      <c r="H373" s="68"/>
      <c r="I373" s="68"/>
      <c r="J373" s="68"/>
      <c r="K373" s="68"/>
      <c r="L373" s="68"/>
      <c r="M373" s="68"/>
      <c r="N373" s="66"/>
      <c r="O373" s="41"/>
      <c r="P373" s="71"/>
      <c r="Q373" s="29"/>
      <c r="R373" s="40"/>
      <c r="S373" s="40"/>
      <c r="T373" s="40"/>
      <c r="U373" s="40"/>
      <c r="V373" s="40"/>
      <c r="W373" s="40"/>
      <c r="X373" s="40"/>
      <c r="Y373" s="40"/>
      <c r="Z373" s="40"/>
      <c r="AA373" s="40"/>
      <c r="AB373" s="40"/>
      <c r="AC373" s="40"/>
      <c r="AD373" s="41"/>
      <c r="AF373" s="55"/>
      <c r="AG373" s="7"/>
    </row>
    <row r="374" spans="1:33" x14ac:dyDescent="0.2">
      <c r="A374" s="72"/>
      <c r="B374" s="68"/>
      <c r="C374" s="68"/>
      <c r="D374" s="68"/>
      <c r="E374" s="68"/>
      <c r="F374" s="68"/>
      <c r="G374" s="68"/>
      <c r="H374" s="68"/>
      <c r="I374" s="68"/>
      <c r="J374" s="68"/>
      <c r="K374" s="68"/>
      <c r="L374" s="68"/>
      <c r="M374" s="68"/>
      <c r="N374" s="66"/>
      <c r="O374" s="41"/>
      <c r="P374" s="71"/>
      <c r="Q374" s="29"/>
      <c r="R374" s="40"/>
      <c r="S374" s="40"/>
      <c r="T374" s="40"/>
      <c r="U374" s="40"/>
      <c r="V374" s="40"/>
      <c r="W374" s="40"/>
      <c r="X374" s="40"/>
      <c r="Y374" s="40"/>
      <c r="Z374" s="40"/>
      <c r="AA374" s="40"/>
      <c r="AB374" s="40"/>
      <c r="AC374" s="40"/>
      <c r="AD374" s="41"/>
      <c r="AF374" s="55"/>
      <c r="AG374" s="7"/>
    </row>
    <row r="375" spans="1:33" x14ac:dyDescent="0.2">
      <c r="A375" s="72"/>
      <c r="B375" s="68"/>
      <c r="C375" s="68"/>
      <c r="D375" s="68"/>
      <c r="E375" s="68"/>
      <c r="F375" s="68"/>
      <c r="G375" s="68"/>
      <c r="H375" s="68"/>
      <c r="I375" s="68"/>
      <c r="J375" s="68"/>
      <c r="K375" s="68"/>
      <c r="L375" s="68"/>
      <c r="M375" s="68"/>
      <c r="N375" s="66"/>
      <c r="O375" s="41"/>
      <c r="P375" s="71"/>
      <c r="Q375" s="29"/>
      <c r="R375" s="40"/>
      <c r="S375" s="40"/>
      <c r="T375" s="40"/>
      <c r="U375" s="40"/>
      <c r="V375" s="40"/>
      <c r="W375" s="40"/>
      <c r="X375" s="40"/>
      <c r="Y375" s="40"/>
      <c r="Z375" s="40"/>
      <c r="AA375" s="40"/>
      <c r="AB375" s="40"/>
      <c r="AC375" s="40"/>
      <c r="AD375" s="41"/>
      <c r="AF375" s="55"/>
      <c r="AG375" s="7"/>
    </row>
    <row r="376" spans="1:33" x14ac:dyDescent="0.2">
      <c r="A376" s="72"/>
      <c r="B376" s="68"/>
      <c r="C376" s="68"/>
      <c r="D376" s="68"/>
      <c r="E376" s="68"/>
      <c r="F376" s="68"/>
      <c r="G376" s="68"/>
      <c r="H376" s="68"/>
      <c r="I376" s="68"/>
      <c r="J376" s="68"/>
      <c r="K376" s="68"/>
      <c r="L376" s="68"/>
      <c r="M376" s="68"/>
      <c r="N376" s="66"/>
      <c r="O376" s="41"/>
      <c r="P376" s="71"/>
      <c r="Q376" s="29"/>
      <c r="R376" s="40"/>
      <c r="S376" s="40"/>
      <c r="T376" s="40"/>
      <c r="U376" s="40"/>
      <c r="V376" s="40"/>
      <c r="W376" s="40"/>
      <c r="X376" s="40"/>
      <c r="Y376" s="40"/>
      <c r="Z376" s="40"/>
      <c r="AA376" s="40"/>
      <c r="AB376" s="40"/>
      <c r="AC376" s="40"/>
      <c r="AD376" s="41"/>
      <c r="AF376" s="55"/>
      <c r="AG376" s="7"/>
    </row>
    <row r="377" spans="1:33" x14ac:dyDescent="0.2">
      <c r="A377" s="72"/>
      <c r="B377" s="68"/>
      <c r="C377" s="68"/>
      <c r="D377" s="68"/>
      <c r="E377" s="68"/>
      <c r="F377" s="68"/>
      <c r="G377" s="68"/>
      <c r="H377" s="68"/>
      <c r="I377" s="68"/>
      <c r="J377" s="68"/>
      <c r="K377" s="68"/>
      <c r="L377" s="68"/>
      <c r="M377" s="68"/>
      <c r="N377" s="66"/>
      <c r="O377" s="41"/>
      <c r="P377" s="71"/>
      <c r="Q377" s="29"/>
      <c r="R377" s="40"/>
      <c r="S377" s="40"/>
      <c r="T377" s="40"/>
      <c r="U377" s="40"/>
      <c r="V377" s="40"/>
      <c r="W377" s="40"/>
      <c r="X377" s="40"/>
      <c r="Y377" s="40"/>
      <c r="Z377" s="40"/>
      <c r="AA377" s="40"/>
      <c r="AB377" s="40"/>
      <c r="AC377" s="40"/>
      <c r="AD377" s="43"/>
    </row>
    <row r="378" spans="1:33" x14ac:dyDescent="0.2">
      <c r="A378" s="72"/>
      <c r="B378" s="68"/>
      <c r="C378" s="68"/>
      <c r="D378" s="68"/>
      <c r="E378" s="68"/>
      <c r="F378" s="66"/>
      <c r="G378" s="66"/>
      <c r="H378" s="66"/>
      <c r="I378" s="66"/>
      <c r="J378" s="66"/>
      <c r="K378" s="66"/>
      <c r="L378" s="66"/>
      <c r="M378" s="66"/>
      <c r="N378" s="74"/>
      <c r="O378" s="41"/>
      <c r="P378" s="71"/>
      <c r="Q378" s="29"/>
      <c r="R378" s="40"/>
      <c r="S378" s="40"/>
      <c r="T378" s="40"/>
      <c r="U378" s="40"/>
      <c r="V378" s="40"/>
      <c r="W378" s="40"/>
      <c r="X378" s="40"/>
      <c r="Y378" s="40"/>
      <c r="Z378" s="40"/>
      <c r="AA378" s="40"/>
      <c r="AB378" s="40"/>
      <c r="AC378" s="40"/>
      <c r="AD378" s="43"/>
    </row>
    <row r="379" spans="1:33" x14ac:dyDescent="0.2">
      <c r="A379" s="72"/>
      <c r="B379" s="66"/>
      <c r="C379" s="66"/>
      <c r="D379" s="66"/>
      <c r="E379" s="66"/>
      <c r="F379" s="66"/>
      <c r="G379" s="66"/>
      <c r="H379" s="67"/>
      <c r="I379" s="66"/>
      <c r="J379" s="66"/>
      <c r="K379" s="66"/>
      <c r="L379" s="66"/>
      <c r="M379" s="66"/>
      <c r="N379" s="74"/>
      <c r="O379" s="41"/>
      <c r="P379" s="71"/>
      <c r="Q379" s="29"/>
      <c r="R379" s="40"/>
      <c r="S379" s="40"/>
      <c r="T379" s="40"/>
      <c r="U379" s="40"/>
      <c r="V379" s="40"/>
      <c r="W379" s="40"/>
      <c r="X379" s="40"/>
      <c r="Y379" s="40"/>
      <c r="Z379" s="40"/>
      <c r="AA379" s="40"/>
      <c r="AB379" s="40"/>
      <c r="AC379" s="40"/>
      <c r="AD379" s="43"/>
    </row>
    <row r="380" spans="1:33" x14ac:dyDescent="0.2">
      <c r="A380" s="72"/>
      <c r="B380" s="66"/>
      <c r="C380" s="66"/>
      <c r="D380" s="66"/>
      <c r="E380" s="66"/>
      <c r="F380" s="66"/>
      <c r="G380" s="66"/>
      <c r="H380" s="67"/>
      <c r="I380" s="66"/>
      <c r="J380" s="66"/>
      <c r="K380" s="66"/>
      <c r="L380" s="66"/>
      <c r="M380" s="66"/>
      <c r="N380" s="74"/>
      <c r="O380" s="41"/>
      <c r="P380" s="71"/>
      <c r="Q380" s="29"/>
      <c r="R380" s="40"/>
      <c r="S380" s="40"/>
      <c r="T380" s="40"/>
      <c r="U380" s="40"/>
      <c r="V380" s="40"/>
      <c r="W380" s="40"/>
      <c r="X380" s="40"/>
      <c r="Y380" s="40"/>
      <c r="Z380" s="40"/>
      <c r="AA380" s="40"/>
      <c r="AB380" s="40"/>
      <c r="AC380" s="40"/>
      <c r="AD380" s="43"/>
      <c r="AF380" s="55"/>
      <c r="AG380" s="7"/>
    </row>
    <row r="381" spans="1:33" x14ac:dyDescent="0.2">
      <c r="A381" s="71"/>
      <c r="B381" s="70"/>
      <c r="C381" s="70"/>
      <c r="D381" s="70"/>
      <c r="E381" s="70"/>
      <c r="F381" s="70"/>
      <c r="G381" s="70"/>
      <c r="H381" s="70"/>
      <c r="I381" s="70"/>
      <c r="J381" s="70"/>
      <c r="K381" s="71"/>
      <c r="L381" s="71"/>
      <c r="M381" s="71"/>
      <c r="N381" s="10"/>
      <c r="O381" s="31"/>
      <c r="P381" s="71"/>
      <c r="Q381" s="71"/>
      <c r="R381" s="43"/>
      <c r="S381" s="43"/>
      <c r="T381" s="71"/>
      <c r="U381" s="71"/>
      <c r="V381" s="71"/>
      <c r="W381" s="71"/>
      <c r="X381" s="71"/>
      <c r="Y381" s="71"/>
      <c r="Z381" s="71"/>
      <c r="AA381" s="71"/>
      <c r="AB381" s="71"/>
      <c r="AC381" s="71"/>
      <c r="AD381" s="71"/>
    </row>
    <row r="382" spans="1:33" x14ac:dyDescent="0.2">
      <c r="A382" s="71"/>
      <c r="B382" s="70"/>
      <c r="C382" s="70"/>
      <c r="D382" s="70"/>
      <c r="E382" s="70"/>
      <c r="F382" s="70"/>
      <c r="G382" s="70"/>
      <c r="H382" s="70"/>
      <c r="I382" s="70"/>
      <c r="J382" s="70"/>
      <c r="K382" s="71"/>
      <c r="L382" s="71"/>
      <c r="M382" s="71"/>
      <c r="N382" s="10"/>
      <c r="O382" s="31"/>
      <c r="P382" s="71"/>
      <c r="Q382" s="71"/>
      <c r="R382" s="43"/>
      <c r="S382" s="43"/>
      <c r="T382" s="71"/>
      <c r="U382" s="71"/>
      <c r="V382" s="71"/>
      <c r="W382" s="71"/>
      <c r="X382" s="71"/>
      <c r="Y382" s="71"/>
      <c r="Z382" s="71"/>
      <c r="AA382" s="71"/>
      <c r="AB382" s="71"/>
      <c r="AC382" s="71"/>
      <c r="AD382" s="71"/>
    </row>
    <row r="383" spans="1:33" x14ac:dyDescent="0.2">
      <c r="A383" s="75"/>
      <c r="B383" s="76"/>
      <c r="C383" s="76"/>
      <c r="D383" s="76"/>
      <c r="E383" s="76"/>
      <c r="F383" s="76"/>
      <c r="G383" s="76"/>
      <c r="H383" s="76"/>
      <c r="I383" s="76"/>
      <c r="J383" s="76"/>
      <c r="K383" s="76"/>
      <c r="L383" s="76"/>
      <c r="M383" s="76"/>
      <c r="N383" s="71"/>
      <c r="O383" s="71"/>
      <c r="P383" s="71"/>
      <c r="Q383" s="71"/>
      <c r="R383" s="71"/>
      <c r="S383" s="71"/>
      <c r="T383" s="71"/>
      <c r="U383" s="71"/>
      <c r="V383" s="71"/>
      <c r="W383" s="71"/>
      <c r="X383" s="71"/>
      <c r="Y383" s="71"/>
      <c r="Z383" s="71"/>
      <c r="AA383" s="71"/>
      <c r="AB383" s="71"/>
      <c r="AC383" s="71"/>
      <c r="AD383" s="71"/>
    </row>
    <row r="384" spans="1:33" x14ac:dyDescent="0.2">
      <c r="A384" s="72"/>
      <c r="B384" s="76"/>
      <c r="C384" s="76"/>
      <c r="D384" s="76"/>
      <c r="E384" s="76"/>
      <c r="F384" s="76"/>
      <c r="G384" s="76"/>
      <c r="H384" s="76"/>
      <c r="I384" s="76"/>
      <c r="J384" s="76"/>
      <c r="K384" s="76"/>
      <c r="L384" s="76"/>
      <c r="M384" s="76"/>
      <c r="N384" s="71"/>
      <c r="O384" s="71"/>
      <c r="P384" s="71"/>
      <c r="Q384" s="71"/>
      <c r="R384" s="71"/>
      <c r="S384" s="71"/>
      <c r="T384" s="71"/>
      <c r="U384" s="71"/>
      <c r="V384" s="71"/>
      <c r="W384" s="71"/>
      <c r="X384" s="71"/>
      <c r="Y384" s="71"/>
      <c r="Z384" s="71"/>
      <c r="AA384" s="71"/>
      <c r="AB384" s="71"/>
      <c r="AC384" s="71"/>
      <c r="AD384" s="71"/>
    </row>
    <row r="385" spans="1:33" x14ac:dyDescent="0.2">
      <c r="A385" s="72"/>
      <c r="B385" s="70"/>
      <c r="C385" s="70"/>
      <c r="D385" s="70"/>
      <c r="E385" s="70"/>
      <c r="F385" s="70"/>
      <c r="G385" s="70"/>
      <c r="H385" s="70"/>
      <c r="I385" s="70"/>
      <c r="J385" s="70"/>
      <c r="K385" s="70"/>
      <c r="L385" s="70"/>
      <c r="M385" s="70"/>
      <c r="N385" s="71"/>
      <c r="O385" s="71"/>
      <c r="P385" s="71"/>
      <c r="Q385" s="71"/>
      <c r="R385" s="71"/>
      <c r="S385" s="71"/>
      <c r="T385" s="71"/>
      <c r="U385" s="71"/>
      <c r="V385" s="71"/>
      <c r="W385" s="71"/>
      <c r="X385" s="71"/>
      <c r="Y385" s="71"/>
      <c r="Z385" s="71"/>
      <c r="AA385" s="71"/>
      <c r="AB385" s="71"/>
      <c r="AC385" s="71"/>
      <c r="AD385" s="71"/>
    </row>
    <row r="386" spans="1:33" ht="18.75" x14ac:dyDescent="0.3">
      <c r="A386" s="69"/>
      <c r="B386" s="70"/>
      <c r="C386" s="70"/>
      <c r="D386" s="70"/>
      <c r="E386" s="70"/>
      <c r="F386" s="70"/>
      <c r="G386" s="70"/>
      <c r="H386" s="70"/>
      <c r="I386" s="70"/>
      <c r="J386" s="70"/>
      <c r="K386" s="70"/>
      <c r="L386" s="70"/>
      <c r="M386" s="70"/>
      <c r="N386" s="71"/>
      <c r="O386" s="71"/>
      <c r="P386" s="71"/>
      <c r="Q386" s="71"/>
      <c r="R386" s="71"/>
      <c r="S386" s="71"/>
      <c r="T386" s="71"/>
      <c r="U386" s="71"/>
      <c r="V386" s="71"/>
      <c r="W386" s="71"/>
      <c r="X386" s="71"/>
      <c r="Y386" s="71"/>
      <c r="Z386" s="71"/>
      <c r="AA386" s="71"/>
      <c r="AB386" s="71"/>
      <c r="AC386" s="71"/>
      <c r="AD386" s="71"/>
    </row>
    <row r="387" spans="1:33" x14ac:dyDescent="0.2">
      <c r="A387" s="29"/>
      <c r="B387" s="29"/>
      <c r="C387" s="29"/>
      <c r="D387" s="29"/>
      <c r="E387" s="29"/>
      <c r="F387" s="29"/>
      <c r="G387" s="29"/>
      <c r="H387" s="29"/>
      <c r="I387" s="29"/>
      <c r="J387" s="29"/>
      <c r="K387" s="72"/>
      <c r="L387" s="72"/>
      <c r="M387" s="72"/>
      <c r="N387" s="72"/>
      <c r="O387" s="72"/>
      <c r="P387" s="71"/>
      <c r="Q387" s="29"/>
      <c r="R387" s="73"/>
      <c r="S387" s="73"/>
      <c r="T387" s="73"/>
      <c r="U387" s="73"/>
      <c r="V387" s="73"/>
      <c r="W387" s="73"/>
      <c r="X387" s="73"/>
      <c r="Y387" s="73"/>
      <c r="Z387" s="73"/>
      <c r="AA387" s="73"/>
      <c r="AB387" s="73"/>
      <c r="AC387" s="73"/>
      <c r="AD387" s="73"/>
    </row>
    <row r="388" spans="1:33" x14ac:dyDescent="0.2">
      <c r="A388" s="72"/>
      <c r="B388" s="70"/>
      <c r="C388" s="70"/>
      <c r="D388" s="70"/>
      <c r="E388" s="70"/>
      <c r="F388" s="70"/>
      <c r="G388" s="70"/>
      <c r="H388" s="70"/>
      <c r="I388" s="70"/>
      <c r="J388" s="70"/>
      <c r="K388" s="70"/>
      <c r="L388" s="70"/>
      <c r="M388" s="70"/>
      <c r="N388" s="77"/>
      <c r="O388" s="71"/>
      <c r="P388" s="71"/>
      <c r="Q388" s="29"/>
      <c r="R388" s="40"/>
      <c r="S388" s="40"/>
      <c r="T388" s="40"/>
      <c r="U388" s="40"/>
      <c r="V388" s="40"/>
      <c r="W388" s="40"/>
      <c r="X388" s="40"/>
      <c r="Y388" s="40"/>
      <c r="Z388" s="40"/>
      <c r="AA388" s="40"/>
      <c r="AB388" s="40"/>
      <c r="AC388" s="40"/>
      <c r="AD388" s="41"/>
    </row>
    <row r="389" spans="1:33" x14ac:dyDescent="0.2">
      <c r="A389" s="72"/>
      <c r="B389" s="70"/>
      <c r="C389" s="70"/>
      <c r="D389" s="70"/>
      <c r="E389" s="70"/>
      <c r="F389" s="70"/>
      <c r="G389" s="70"/>
      <c r="H389" s="70"/>
      <c r="I389" s="70"/>
      <c r="J389" s="70"/>
      <c r="K389" s="70"/>
      <c r="L389" s="70"/>
      <c r="M389" s="70"/>
      <c r="N389" s="77"/>
      <c r="O389" s="41"/>
      <c r="P389" s="71"/>
      <c r="Q389" s="29"/>
      <c r="R389" s="40"/>
      <c r="S389" s="40"/>
      <c r="T389" s="40"/>
      <c r="U389" s="40"/>
      <c r="V389" s="40"/>
      <c r="W389" s="40"/>
      <c r="X389" s="40"/>
      <c r="Y389" s="40"/>
      <c r="Z389" s="40"/>
      <c r="AA389" s="40"/>
      <c r="AB389" s="40"/>
      <c r="AC389" s="40"/>
      <c r="AD389" s="41"/>
    </row>
    <row r="390" spans="1:33" x14ac:dyDescent="0.2">
      <c r="A390" s="72"/>
      <c r="B390" s="70"/>
      <c r="C390" s="70"/>
      <c r="D390" s="70"/>
      <c r="E390" s="70"/>
      <c r="F390" s="70"/>
      <c r="G390" s="70"/>
      <c r="H390" s="70"/>
      <c r="I390" s="70"/>
      <c r="J390" s="70"/>
      <c r="K390" s="70"/>
      <c r="L390" s="70"/>
      <c r="M390" s="70"/>
      <c r="N390" s="77"/>
      <c r="O390" s="78"/>
      <c r="P390" s="71"/>
      <c r="Q390" s="29"/>
      <c r="R390" s="40"/>
      <c r="S390" s="40"/>
      <c r="T390" s="40"/>
      <c r="U390" s="40"/>
      <c r="V390" s="40"/>
      <c r="W390" s="40"/>
      <c r="X390" s="40"/>
      <c r="Y390" s="40"/>
      <c r="Z390" s="40"/>
      <c r="AA390" s="40"/>
      <c r="AB390" s="40"/>
      <c r="AC390" s="40"/>
      <c r="AD390" s="41"/>
    </row>
    <row r="391" spans="1:33" x14ac:dyDescent="0.2">
      <c r="A391" s="72"/>
      <c r="B391" s="70"/>
      <c r="C391" s="70"/>
      <c r="D391" s="70"/>
      <c r="E391" s="70"/>
      <c r="F391" s="70"/>
      <c r="G391" s="70"/>
      <c r="H391" s="70"/>
      <c r="I391" s="70"/>
      <c r="J391" s="70"/>
      <c r="K391" s="70"/>
      <c r="L391" s="70"/>
      <c r="M391" s="70"/>
      <c r="N391" s="77"/>
      <c r="O391" s="78"/>
      <c r="P391" s="71"/>
      <c r="Q391" s="29"/>
      <c r="R391" s="40"/>
      <c r="S391" s="40"/>
      <c r="T391" s="40"/>
      <c r="U391" s="40"/>
      <c r="V391" s="40"/>
      <c r="W391" s="40"/>
      <c r="X391" s="40"/>
      <c r="Y391" s="40"/>
      <c r="Z391" s="40"/>
      <c r="AA391" s="40"/>
      <c r="AB391" s="40"/>
      <c r="AC391" s="40"/>
      <c r="AD391" s="41"/>
    </row>
    <row r="392" spans="1:33" x14ac:dyDescent="0.2">
      <c r="A392" s="72"/>
      <c r="B392" s="70"/>
      <c r="C392" s="70"/>
      <c r="D392" s="70"/>
      <c r="E392" s="70"/>
      <c r="F392" s="70"/>
      <c r="G392" s="70"/>
      <c r="H392" s="70"/>
      <c r="I392" s="70"/>
      <c r="J392" s="70"/>
      <c r="K392" s="70"/>
      <c r="L392" s="70"/>
      <c r="M392" s="70"/>
      <c r="N392" s="77"/>
      <c r="O392" s="78"/>
      <c r="P392" s="71"/>
      <c r="Q392" s="29"/>
      <c r="R392" s="40"/>
      <c r="S392" s="40"/>
      <c r="T392" s="40"/>
      <c r="U392" s="40"/>
      <c r="V392" s="40"/>
      <c r="W392" s="40"/>
      <c r="X392" s="40"/>
      <c r="Y392" s="40"/>
      <c r="Z392" s="40"/>
      <c r="AA392" s="40"/>
      <c r="AB392" s="40"/>
      <c r="AC392" s="40"/>
      <c r="AD392" s="43"/>
    </row>
    <row r="393" spans="1:33" x14ac:dyDescent="0.2">
      <c r="A393" s="72"/>
      <c r="B393" s="70"/>
      <c r="C393" s="70"/>
      <c r="D393" s="70"/>
      <c r="E393" s="70"/>
      <c r="F393" s="70"/>
      <c r="G393" s="70"/>
      <c r="H393" s="70"/>
      <c r="I393" s="70"/>
      <c r="J393" s="70"/>
      <c r="K393" s="70"/>
      <c r="L393" s="70"/>
      <c r="M393" s="70"/>
      <c r="N393" s="77"/>
      <c r="O393" s="78"/>
      <c r="P393" s="71"/>
      <c r="Q393" s="29"/>
      <c r="R393" s="40"/>
      <c r="S393" s="40"/>
      <c r="T393" s="40"/>
      <c r="U393" s="40"/>
      <c r="V393" s="40"/>
      <c r="W393" s="40"/>
      <c r="X393" s="40"/>
      <c r="Y393" s="40"/>
      <c r="Z393" s="40"/>
      <c r="AA393" s="40"/>
      <c r="AB393" s="40"/>
      <c r="AC393" s="40"/>
      <c r="AD393" s="43"/>
    </row>
    <row r="394" spans="1:33" x14ac:dyDescent="0.2">
      <c r="A394" s="72"/>
      <c r="B394" s="10"/>
      <c r="C394" s="10"/>
      <c r="D394" s="10"/>
      <c r="E394" s="10"/>
      <c r="F394" s="10"/>
      <c r="G394" s="10"/>
      <c r="H394" s="10"/>
      <c r="I394" s="10"/>
      <c r="J394" s="10"/>
      <c r="K394" s="10"/>
      <c r="L394" s="10"/>
      <c r="M394" s="10"/>
      <c r="N394" s="77"/>
      <c r="O394" s="78"/>
      <c r="P394" s="71"/>
      <c r="Q394" s="29"/>
      <c r="R394" s="40"/>
      <c r="S394" s="40"/>
      <c r="T394" s="40"/>
      <c r="U394" s="40"/>
      <c r="V394" s="40"/>
      <c r="W394" s="40"/>
      <c r="X394" s="40"/>
      <c r="Y394" s="40"/>
      <c r="Z394" s="40"/>
      <c r="AA394" s="40"/>
      <c r="AB394" s="40"/>
      <c r="AC394" s="40"/>
      <c r="AD394" s="43"/>
    </row>
    <row r="395" spans="1:33" x14ac:dyDescent="0.2">
      <c r="A395" s="72"/>
      <c r="B395" s="10"/>
      <c r="C395" s="10"/>
      <c r="D395" s="10"/>
      <c r="E395" s="10"/>
      <c r="F395" s="10"/>
      <c r="G395" s="10"/>
      <c r="H395" s="10"/>
      <c r="I395" s="10"/>
      <c r="J395" s="10"/>
      <c r="K395" s="10"/>
      <c r="L395" s="10"/>
      <c r="M395" s="10"/>
      <c r="N395" s="77"/>
      <c r="O395" s="78"/>
      <c r="P395" s="71"/>
      <c r="Q395" s="29"/>
      <c r="R395" s="40"/>
      <c r="S395" s="40"/>
      <c r="T395" s="40"/>
      <c r="U395" s="40"/>
      <c r="V395" s="40"/>
      <c r="W395" s="40"/>
      <c r="X395" s="40"/>
      <c r="Y395" s="40"/>
      <c r="Z395" s="40"/>
      <c r="AA395" s="40"/>
      <c r="AB395" s="40"/>
      <c r="AC395" s="40"/>
      <c r="AD395" s="43"/>
      <c r="AF395" s="55"/>
      <c r="AG395" s="7"/>
    </row>
    <row r="396" spans="1:33" x14ac:dyDescent="0.2">
      <c r="A396" s="29"/>
      <c r="B396" s="70"/>
      <c r="C396" s="70"/>
      <c r="D396" s="70"/>
      <c r="E396" s="70"/>
      <c r="F396" s="70"/>
      <c r="G396" s="70"/>
      <c r="H396" s="70"/>
      <c r="I396" s="70"/>
      <c r="J396" s="70"/>
      <c r="K396" s="70"/>
      <c r="L396" s="70"/>
      <c r="M396" s="70"/>
      <c r="N396" s="70"/>
      <c r="O396" s="71"/>
      <c r="P396" s="71"/>
      <c r="Q396" s="71"/>
      <c r="R396" s="71"/>
      <c r="S396" s="71"/>
      <c r="T396" s="71"/>
      <c r="U396" s="71"/>
      <c r="V396" s="71"/>
      <c r="W396" s="71"/>
      <c r="X396" s="71"/>
      <c r="Y396" s="71"/>
      <c r="Z396" s="71"/>
      <c r="AA396" s="71"/>
      <c r="AB396" s="71"/>
      <c r="AC396" s="71"/>
      <c r="AD396" s="71"/>
    </row>
    <row r="397" spans="1:33" x14ac:dyDescent="0.2">
      <c r="A397" s="71"/>
      <c r="B397" s="70"/>
      <c r="C397" s="70"/>
      <c r="D397" s="70"/>
      <c r="E397" s="70"/>
      <c r="F397" s="70"/>
      <c r="G397" s="70"/>
      <c r="H397" s="70"/>
      <c r="I397" s="70"/>
      <c r="J397" s="70"/>
      <c r="K397" s="71"/>
      <c r="L397" s="71"/>
      <c r="M397" s="71"/>
      <c r="N397" s="10"/>
      <c r="O397" s="31"/>
      <c r="P397" s="71"/>
      <c r="Q397" s="71"/>
      <c r="R397" s="43"/>
      <c r="S397" s="43"/>
      <c r="T397" s="71"/>
      <c r="U397" s="71"/>
      <c r="V397" s="71"/>
      <c r="W397" s="71"/>
      <c r="X397" s="71"/>
      <c r="Y397" s="71"/>
      <c r="Z397" s="71"/>
      <c r="AA397" s="71"/>
      <c r="AB397" s="71"/>
      <c r="AC397" s="71"/>
      <c r="AD397" s="71"/>
    </row>
    <row r="398" spans="1:33" x14ac:dyDescent="0.2">
      <c r="A398" s="71"/>
      <c r="B398" s="70"/>
      <c r="C398" s="70"/>
      <c r="D398" s="70"/>
      <c r="E398" s="70"/>
      <c r="F398" s="70"/>
      <c r="G398" s="70"/>
      <c r="H398" s="70"/>
      <c r="I398" s="70"/>
      <c r="J398" s="70"/>
      <c r="K398" s="71"/>
      <c r="L398" s="71"/>
      <c r="M398" s="71"/>
      <c r="N398" s="10"/>
      <c r="O398" s="31"/>
      <c r="P398" s="71"/>
      <c r="Q398" s="71"/>
      <c r="R398" s="43"/>
      <c r="S398" s="43"/>
      <c r="T398" s="71"/>
      <c r="U398" s="71"/>
      <c r="V398" s="71"/>
      <c r="W398" s="71"/>
      <c r="X398" s="71"/>
      <c r="Y398" s="71"/>
      <c r="Z398" s="71"/>
      <c r="AA398" s="71"/>
      <c r="AB398" s="71"/>
      <c r="AC398" s="71"/>
      <c r="AD398" s="71"/>
    </row>
    <row r="399" spans="1:33" x14ac:dyDescent="0.2">
      <c r="A399" s="71"/>
      <c r="B399" s="70"/>
      <c r="C399" s="70"/>
      <c r="D399" s="70"/>
      <c r="E399" s="70"/>
      <c r="F399" s="70"/>
      <c r="G399" s="70"/>
      <c r="H399" s="70"/>
      <c r="I399" s="70"/>
      <c r="J399" s="70"/>
      <c r="K399" s="71"/>
      <c r="L399" s="71"/>
      <c r="M399" s="71"/>
      <c r="N399" s="71"/>
      <c r="O399" s="71"/>
      <c r="P399" s="71"/>
      <c r="Q399" s="71"/>
      <c r="R399" s="71"/>
      <c r="S399" s="71"/>
      <c r="T399" s="71"/>
      <c r="U399" s="71"/>
      <c r="V399" s="71"/>
      <c r="W399" s="71"/>
      <c r="X399" s="71"/>
      <c r="Y399" s="71"/>
      <c r="Z399" s="71"/>
      <c r="AA399" s="71"/>
      <c r="AB399" s="71"/>
      <c r="AC399" s="71"/>
      <c r="AD399" s="71"/>
    </row>
    <row r="400" spans="1:33" x14ac:dyDescent="0.2">
      <c r="A400" s="71"/>
      <c r="B400" s="70"/>
      <c r="C400" s="70"/>
      <c r="D400" s="70"/>
      <c r="E400" s="70"/>
      <c r="F400" s="70"/>
      <c r="G400" s="70"/>
      <c r="H400" s="70"/>
      <c r="I400" s="70"/>
      <c r="J400" s="70"/>
      <c r="K400" s="71"/>
      <c r="L400" s="71"/>
      <c r="M400" s="71"/>
      <c r="N400" s="71"/>
      <c r="O400" s="71"/>
      <c r="P400" s="71"/>
      <c r="Q400" s="71"/>
      <c r="R400" s="71"/>
      <c r="S400" s="71"/>
      <c r="T400" s="71"/>
      <c r="U400" s="71"/>
      <c r="V400" s="71"/>
      <c r="W400" s="71"/>
      <c r="X400" s="71"/>
      <c r="Y400" s="71"/>
      <c r="Z400" s="71"/>
      <c r="AA400" s="71"/>
      <c r="AB400" s="71"/>
      <c r="AC400" s="71"/>
      <c r="AD400" s="71"/>
    </row>
    <row r="401" spans="1:32" x14ac:dyDescent="0.2">
      <c r="A401" s="1"/>
      <c r="N401" s="71"/>
      <c r="O401" s="71"/>
      <c r="P401" s="71"/>
      <c r="Q401" s="71"/>
      <c r="R401" s="71"/>
      <c r="S401" s="71"/>
      <c r="T401" s="71"/>
    </row>
    <row r="402" spans="1:32" x14ac:dyDescent="0.2">
      <c r="A402" s="1"/>
      <c r="N402" s="71"/>
      <c r="O402" s="71"/>
      <c r="P402" s="71"/>
      <c r="Q402" s="71"/>
      <c r="R402" s="71"/>
      <c r="S402" s="71"/>
      <c r="T402" s="71"/>
    </row>
    <row r="403" spans="1:32" x14ac:dyDescent="0.2">
      <c r="A403" s="1"/>
      <c r="N403" s="71"/>
      <c r="O403" s="71"/>
      <c r="P403" s="71"/>
      <c r="Q403" s="71"/>
      <c r="R403" s="71"/>
      <c r="S403" s="71"/>
      <c r="T403" s="71"/>
    </row>
    <row r="404" spans="1:32" x14ac:dyDescent="0.2">
      <c r="A404" s="1"/>
      <c r="N404" s="71"/>
      <c r="O404" s="71"/>
      <c r="P404" s="71"/>
      <c r="Q404" s="71"/>
      <c r="R404" s="71"/>
      <c r="S404" s="71"/>
      <c r="T404" s="71"/>
    </row>
    <row r="405" spans="1:32" x14ac:dyDescent="0.2">
      <c r="A405" s="1"/>
      <c r="N405" s="71"/>
      <c r="O405" s="71"/>
      <c r="P405" s="71"/>
      <c r="Q405" s="71"/>
      <c r="R405" s="71"/>
      <c r="S405" s="71"/>
      <c r="T405" s="71"/>
    </row>
    <row r="406" spans="1:32" x14ac:dyDescent="0.2">
      <c r="A406" s="1"/>
      <c r="N406" s="71"/>
      <c r="O406" s="71"/>
      <c r="P406" s="71"/>
      <c r="Q406" s="71"/>
      <c r="R406" s="71"/>
      <c r="S406" s="71"/>
      <c r="T406" s="71"/>
    </row>
    <row r="407" spans="1:32" x14ac:dyDescent="0.2">
      <c r="A407" s="1"/>
      <c r="N407" s="71"/>
      <c r="O407" s="71"/>
      <c r="P407" s="71"/>
      <c r="Q407" s="71"/>
      <c r="R407" s="71"/>
      <c r="S407" s="71"/>
      <c r="T407" s="71"/>
    </row>
    <row r="408" spans="1:32" x14ac:dyDescent="0.2">
      <c r="K408" s="4"/>
      <c r="L408" s="4"/>
      <c r="M408" s="4"/>
      <c r="N408" s="70"/>
      <c r="O408" s="71"/>
      <c r="P408" s="71"/>
      <c r="Q408" s="71"/>
      <c r="R408" s="71"/>
      <c r="S408" s="71"/>
      <c r="T408" s="71"/>
    </row>
    <row r="409" spans="1:32" x14ac:dyDescent="0.2">
      <c r="K409" s="4"/>
      <c r="L409" s="4"/>
      <c r="M409" s="4"/>
      <c r="N409" s="70"/>
      <c r="O409" s="71"/>
      <c r="P409" s="71"/>
      <c r="Q409" s="71"/>
      <c r="R409" s="71"/>
      <c r="S409" s="71"/>
      <c r="T409" s="71"/>
    </row>
    <row r="410" spans="1:32" x14ac:dyDescent="0.2">
      <c r="K410" s="4"/>
      <c r="L410" s="4"/>
      <c r="M410" s="4"/>
      <c r="N410" s="70"/>
      <c r="O410" s="71"/>
      <c r="P410" s="71"/>
      <c r="Q410" s="71"/>
      <c r="R410" s="71"/>
      <c r="S410" s="71"/>
      <c r="T410" s="71"/>
    </row>
    <row r="411" spans="1:32" x14ac:dyDescent="0.2">
      <c r="K411" s="4"/>
      <c r="L411" s="4"/>
      <c r="M411" s="4"/>
      <c r="N411" s="70"/>
      <c r="O411" s="71"/>
      <c r="P411" s="71"/>
      <c r="Q411" s="71"/>
      <c r="R411" s="71"/>
      <c r="S411" s="71"/>
      <c r="T411" s="71"/>
    </row>
    <row r="412" spans="1:32" x14ac:dyDescent="0.2">
      <c r="K412" s="4"/>
      <c r="L412" s="4"/>
      <c r="M412" s="4"/>
      <c r="N412" s="70"/>
      <c r="O412" s="71"/>
      <c r="P412" s="71"/>
      <c r="Q412" s="71"/>
      <c r="R412" s="71"/>
      <c r="S412" s="71"/>
      <c r="T412" s="71"/>
    </row>
    <row r="413" spans="1:32" x14ac:dyDescent="0.2">
      <c r="K413" s="4"/>
      <c r="L413" s="4"/>
      <c r="M413" s="4"/>
      <c r="N413" s="70"/>
      <c r="O413" s="71"/>
      <c r="P413" s="71"/>
      <c r="Q413" s="71"/>
      <c r="R413" s="71"/>
      <c r="S413" s="71"/>
      <c r="T413" s="71"/>
    </row>
    <row r="414" spans="1:32" x14ac:dyDescent="0.2">
      <c r="K414" s="4"/>
      <c r="L414" s="4"/>
      <c r="M414" s="4"/>
      <c r="N414" s="70"/>
      <c r="O414" s="71"/>
      <c r="P414" s="71"/>
      <c r="Q414" s="71"/>
      <c r="R414" s="71"/>
      <c r="S414" s="71"/>
      <c r="T414" s="71"/>
    </row>
    <row r="415" spans="1:32" x14ac:dyDescent="0.2">
      <c r="K415" s="4"/>
      <c r="L415" s="4"/>
      <c r="M415" s="4"/>
      <c r="N415" s="10"/>
      <c r="O415" s="31"/>
      <c r="P415" s="71"/>
      <c r="Q415" s="71"/>
      <c r="R415" s="43"/>
      <c r="S415" s="43"/>
      <c r="T415" s="71"/>
      <c r="AF415" s="55"/>
    </row>
    <row r="416" spans="1:32" x14ac:dyDescent="0.2">
      <c r="K416" s="4"/>
      <c r="L416" s="4"/>
      <c r="M416" s="4"/>
      <c r="N416" s="10"/>
      <c r="O416" s="31"/>
      <c r="P416" s="71"/>
      <c r="Q416" s="71"/>
      <c r="R416" s="43"/>
      <c r="S416" s="43"/>
      <c r="T416" s="71"/>
      <c r="AF416" s="55"/>
    </row>
    <row r="417" spans="11:20" x14ac:dyDescent="0.2">
      <c r="K417" s="4"/>
      <c r="L417" s="4"/>
      <c r="M417" s="4"/>
      <c r="N417" s="70"/>
      <c r="O417" s="71"/>
      <c r="P417" s="71"/>
      <c r="Q417" s="71"/>
      <c r="R417" s="71"/>
      <c r="S417" s="71"/>
      <c r="T417" s="71"/>
    </row>
    <row r="418" spans="11:20" x14ac:dyDescent="0.2">
      <c r="K418" s="4"/>
      <c r="L418" s="4"/>
      <c r="M418" s="4"/>
      <c r="N418" s="70"/>
      <c r="O418" s="71"/>
      <c r="P418" s="71"/>
      <c r="Q418" s="71"/>
      <c r="R418" s="71"/>
      <c r="S418" s="71"/>
      <c r="T418" s="71"/>
    </row>
    <row r="419" spans="11:20" x14ac:dyDescent="0.2">
      <c r="K419" s="4"/>
      <c r="L419" s="4"/>
      <c r="M419" s="4"/>
      <c r="N419" s="70"/>
      <c r="O419" s="71"/>
      <c r="P419" s="71"/>
      <c r="Q419" s="71"/>
      <c r="R419" s="71"/>
      <c r="S419" s="71"/>
      <c r="T419" s="71"/>
    </row>
    <row r="420" spans="11:20" x14ac:dyDescent="0.2">
      <c r="K420" s="4"/>
      <c r="L420" s="4"/>
      <c r="M420" s="4"/>
      <c r="N420" s="70"/>
      <c r="O420" s="71"/>
      <c r="P420" s="71"/>
      <c r="Q420" s="71"/>
      <c r="R420" s="71"/>
      <c r="S420" s="71"/>
      <c r="T420" s="71"/>
    </row>
    <row r="421" spans="11:20" x14ac:dyDescent="0.2">
      <c r="K421" s="4"/>
      <c r="L421" s="4"/>
      <c r="M421" s="4"/>
      <c r="N421" s="70"/>
      <c r="O421" s="71"/>
      <c r="P421" s="71"/>
      <c r="Q421" s="71"/>
      <c r="R421" s="71"/>
      <c r="S421" s="71"/>
      <c r="T421" s="71"/>
    </row>
    <row r="422" spans="11:20" x14ac:dyDescent="0.2">
      <c r="K422" s="4"/>
      <c r="L422" s="4"/>
      <c r="M422" s="4"/>
      <c r="N422" s="70"/>
      <c r="O422" s="71"/>
      <c r="P422" s="71"/>
      <c r="Q422" s="71"/>
      <c r="R422" s="71"/>
      <c r="S422" s="71"/>
      <c r="T422" s="71"/>
    </row>
    <row r="423" spans="11:20" x14ac:dyDescent="0.2">
      <c r="K423" s="4"/>
      <c r="L423" s="4"/>
      <c r="M423" s="4"/>
      <c r="N423" s="70"/>
      <c r="O423" s="71"/>
      <c r="P423" s="71"/>
      <c r="Q423" s="71"/>
      <c r="R423" s="71"/>
      <c r="S423" s="71"/>
      <c r="T423" s="71"/>
    </row>
    <row r="424" spans="11:20" x14ac:dyDescent="0.2">
      <c r="K424" s="4"/>
      <c r="L424" s="4"/>
      <c r="M424" s="4"/>
      <c r="N424" s="70"/>
      <c r="O424" s="71"/>
      <c r="P424" s="71"/>
      <c r="Q424" s="71"/>
      <c r="R424" s="71"/>
      <c r="S424" s="71"/>
      <c r="T424" s="71"/>
    </row>
    <row r="425" spans="11:20" x14ac:dyDescent="0.2">
      <c r="K425" s="4"/>
      <c r="L425" s="4"/>
      <c r="M425" s="4"/>
      <c r="N425" s="70"/>
      <c r="O425" s="71"/>
      <c r="P425" s="71"/>
      <c r="Q425" s="71"/>
      <c r="R425" s="71"/>
      <c r="S425" s="71"/>
      <c r="T425" s="71"/>
    </row>
    <row r="426" spans="11:20" x14ac:dyDescent="0.2">
      <c r="K426" s="4"/>
      <c r="L426" s="4"/>
      <c r="M426" s="4"/>
      <c r="N426" s="70"/>
      <c r="O426" s="71"/>
      <c r="P426" s="71"/>
      <c r="Q426" s="71"/>
      <c r="R426" s="71"/>
      <c r="S426" s="71"/>
      <c r="T426" s="71"/>
    </row>
    <row r="427" spans="11:20" x14ac:dyDescent="0.2">
      <c r="K427" s="4"/>
      <c r="L427" s="4"/>
      <c r="M427" s="4"/>
      <c r="N427" s="70"/>
      <c r="O427" s="71"/>
      <c r="P427" s="71"/>
      <c r="Q427" s="71"/>
      <c r="R427" s="71"/>
      <c r="S427" s="71"/>
      <c r="T427" s="71"/>
    </row>
    <row r="428" spans="11:20" x14ac:dyDescent="0.2">
      <c r="K428" s="4"/>
      <c r="L428" s="4"/>
      <c r="M428" s="4"/>
      <c r="N428" s="70"/>
      <c r="O428" s="71"/>
      <c r="P428" s="71"/>
      <c r="Q428" s="71"/>
      <c r="R428" s="71"/>
      <c r="S428" s="71"/>
      <c r="T428" s="71"/>
    </row>
    <row r="429" spans="11:20" x14ac:dyDescent="0.2">
      <c r="K429" s="4"/>
      <c r="L429" s="4"/>
      <c r="M429" s="4"/>
      <c r="N429" s="70"/>
      <c r="O429" s="71"/>
      <c r="P429" s="71"/>
      <c r="Q429" s="71"/>
      <c r="R429" s="71"/>
      <c r="S429" s="71"/>
      <c r="T429" s="71"/>
    </row>
    <row r="430" spans="11:20" x14ac:dyDescent="0.2">
      <c r="N430" s="71"/>
      <c r="O430" s="71"/>
      <c r="P430" s="71"/>
      <c r="Q430" s="71"/>
      <c r="R430" s="71"/>
      <c r="S430" s="71"/>
      <c r="T430" s="71"/>
    </row>
    <row r="431" spans="11:20" x14ac:dyDescent="0.2">
      <c r="N431" s="71"/>
      <c r="O431" s="71"/>
      <c r="P431" s="71"/>
      <c r="Q431" s="71"/>
      <c r="R431" s="71"/>
      <c r="S431" s="71"/>
      <c r="T431" s="71"/>
    </row>
    <row r="432" spans="11:20" x14ac:dyDescent="0.2">
      <c r="N432" s="71"/>
      <c r="O432" s="71"/>
      <c r="P432" s="71"/>
      <c r="Q432" s="71"/>
      <c r="R432" s="71"/>
      <c r="S432" s="71"/>
      <c r="T432" s="71"/>
    </row>
    <row r="433" spans="14:20" x14ac:dyDescent="0.2">
      <c r="N433" s="71"/>
      <c r="O433" s="71"/>
      <c r="P433" s="71"/>
      <c r="Q433" s="71"/>
      <c r="R433" s="71"/>
      <c r="S433" s="71"/>
      <c r="T433" s="71"/>
    </row>
    <row r="434" spans="14:20" x14ac:dyDescent="0.2">
      <c r="N434" s="71"/>
      <c r="O434" s="71"/>
      <c r="P434" s="71"/>
      <c r="Q434" s="71"/>
      <c r="R434" s="71"/>
      <c r="S434" s="71"/>
      <c r="T434" s="71"/>
    </row>
    <row r="435" spans="14:20" x14ac:dyDescent="0.2">
      <c r="N435" s="71"/>
      <c r="O435" s="71"/>
      <c r="P435" s="71"/>
      <c r="Q435" s="71"/>
      <c r="R435" s="71"/>
      <c r="S435" s="71"/>
      <c r="T435" s="71"/>
    </row>
    <row r="436" spans="14:20" x14ac:dyDescent="0.2">
      <c r="N436" s="71"/>
      <c r="O436" s="71"/>
      <c r="P436" s="71"/>
      <c r="Q436" s="71"/>
      <c r="R436" s="71"/>
      <c r="S436" s="71"/>
      <c r="T436" s="71"/>
    </row>
    <row r="437" spans="14:20" x14ac:dyDescent="0.2">
      <c r="N437" s="71"/>
      <c r="O437" s="71"/>
      <c r="P437" s="71"/>
      <c r="Q437" s="71"/>
      <c r="R437" s="71"/>
      <c r="S437" s="71"/>
      <c r="T437" s="71"/>
    </row>
    <row r="438" spans="14:20" x14ac:dyDescent="0.2">
      <c r="N438" s="71"/>
      <c r="O438" s="71"/>
      <c r="P438" s="71"/>
      <c r="Q438" s="71"/>
      <c r="R438" s="71"/>
      <c r="S438" s="71"/>
      <c r="T438" s="71"/>
    </row>
    <row r="439" spans="14:20" x14ac:dyDescent="0.2">
      <c r="N439" s="71"/>
      <c r="O439" s="71"/>
      <c r="P439" s="71"/>
      <c r="Q439" s="71"/>
      <c r="R439" s="71"/>
      <c r="S439" s="71"/>
      <c r="T439" s="71"/>
    </row>
    <row r="440" spans="14:20" x14ac:dyDescent="0.2">
      <c r="N440" s="71"/>
      <c r="O440" s="71"/>
      <c r="P440" s="71"/>
      <c r="Q440" s="71"/>
      <c r="R440" s="71"/>
      <c r="S440" s="71"/>
      <c r="T440" s="71"/>
    </row>
    <row r="441" spans="14:20" x14ac:dyDescent="0.2">
      <c r="N441" s="71"/>
      <c r="O441" s="71"/>
      <c r="P441" s="71"/>
      <c r="Q441" s="71"/>
      <c r="R441" s="71"/>
      <c r="S441" s="71"/>
      <c r="T441" s="71"/>
    </row>
    <row r="442" spans="14:20" x14ac:dyDescent="0.2">
      <c r="N442" s="71"/>
      <c r="O442" s="71"/>
      <c r="P442" s="71"/>
      <c r="Q442" s="71"/>
      <c r="R442" s="71"/>
      <c r="S442" s="71"/>
      <c r="T442" s="71"/>
    </row>
    <row r="443" spans="14:20" x14ac:dyDescent="0.2">
      <c r="N443" s="71"/>
      <c r="O443" s="71"/>
      <c r="P443" s="71"/>
      <c r="Q443" s="71"/>
      <c r="R443" s="71"/>
      <c r="S443" s="71"/>
      <c r="T443" s="71"/>
    </row>
    <row r="444" spans="14:20" x14ac:dyDescent="0.2">
      <c r="N444" s="71"/>
      <c r="O444" s="71"/>
      <c r="P444" s="71"/>
      <c r="Q444" s="71"/>
      <c r="R444" s="71"/>
      <c r="S444" s="71"/>
      <c r="T444" s="71"/>
    </row>
    <row r="445" spans="14:20" x14ac:dyDescent="0.2">
      <c r="N445" s="71"/>
      <c r="O445" s="71"/>
      <c r="P445" s="71"/>
      <c r="Q445" s="71"/>
      <c r="R445" s="71"/>
      <c r="S445" s="71"/>
      <c r="T445" s="71"/>
    </row>
    <row r="446" spans="14:20" x14ac:dyDescent="0.2">
      <c r="N446" s="71"/>
      <c r="O446" s="71"/>
      <c r="P446" s="71"/>
      <c r="Q446" s="71"/>
      <c r="R446" s="71"/>
      <c r="S446" s="71"/>
      <c r="T446" s="71"/>
    </row>
    <row r="447" spans="14:20" x14ac:dyDescent="0.2">
      <c r="N447" s="71"/>
      <c r="O447" s="71"/>
      <c r="P447" s="71"/>
      <c r="Q447" s="71"/>
      <c r="R447" s="71"/>
      <c r="S447" s="71"/>
      <c r="T447" s="71"/>
    </row>
    <row r="448" spans="14:20" x14ac:dyDescent="0.2">
      <c r="N448" s="71"/>
      <c r="O448" s="71"/>
      <c r="P448" s="71"/>
      <c r="Q448" s="71"/>
      <c r="R448" s="71"/>
      <c r="S448" s="71"/>
      <c r="T448" s="71"/>
    </row>
    <row r="449" spans="14:20" x14ac:dyDescent="0.2">
      <c r="N449" s="71"/>
      <c r="O449" s="71"/>
      <c r="P449" s="71"/>
      <c r="Q449" s="71"/>
      <c r="R449" s="71"/>
      <c r="S449" s="71"/>
      <c r="T449" s="71"/>
    </row>
    <row r="450" spans="14:20" x14ac:dyDescent="0.2">
      <c r="N450" s="71"/>
      <c r="O450" s="71"/>
      <c r="P450" s="71"/>
      <c r="Q450" s="71"/>
      <c r="R450" s="71"/>
      <c r="S450" s="71"/>
      <c r="T450" s="71"/>
    </row>
    <row r="451" spans="14:20" x14ac:dyDescent="0.2">
      <c r="N451" s="71"/>
      <c r="O451" s="71"/>
      <c r="P451" s="71"/>
      <c r="Q451" s="71"/>
      <c r="R451" s="71"/>
      <c r="S451" s="71"/>
      <c r="T451" s="71"/>
    </row>
    <row r="452" spans="14:20" x14ac:dyDescent="0.2">
      <c r="N452" s="71"/>
      <c r="O452" s="71"/>
      <c r="P452" s="71"/>
      <c r="Q452" s="71"/>
      <c r="R452" s="71"/>
      <c r="S452" s="71"/>
      <c r="T452" s="71"/>
    </row>
    <row r="453" spans="14:20" x14ac:dyDescent="0.2">
      <c r="N453" s="71"/>
      <c r="O453" s="71"/>
      <c r="P453" s="71"/>
      <c r="Q453" s="71"/>
      <c r="R453" s="71"/>
      <c r="S453" s="71"/>
      <c r="T453" s="71"/>
    </row>
    <row r="454" spans="14:20" x14ac:dyDescent="0.2">
      <c r="N454" s="71"/>
      <c r="O454" s="71"/>
      <c r="P454" s="71"/>
      <c r="Q454" s="71"/>
      <c r="R454" s="71"/>
      <c r="S454" s="71"/>
      <c r="T454" s="71"/>
    </row>
    <row r="455" spans="14:20" x14ac:dyDescent="0.2">
      <c r="N455" s="71"/>
      <c r="O455" s="71"/>
      <c r="P455" s="71"/>
      <c r="Q455" s="71"/>
      <c r="R455" s="71"/>
      <c r="S455" s="71"/>
      <c r="T455" s="71"/>
    </row>
    <row r="456" spans="14:20" x14ac:dyDescent="0.2">
      <c r="N456" s="71"/>
      <c r="O456" s="71"/>
      <c r="P456" s="71"/>
      <c r="Q456" s="71"/>
      <c r="R456" s="71"/>
      <c r="S456" s="71"/>
      <c r="T456" s="71"/>
    </row>
    <row r="457" spans="14:20" x14ac:dyDescent="0.2">
      <c r="N457" s="71"/>
      <c r="O457" s="71"/>
      <c r="P457" s="71"/>
      <c r="Q457" s="71"/>
      <c r="R457" s="71"/>
      <c r="S457" s="71"/>
      <c r="T457" s="71"/>
    </row>
  </sheetData>
  <phoneticPr fontId="0" type="noConversion"/>
  <printOptions horizontalCentered="1" verticalCentered="1"/>
  <pageMargins left="0.75" right="0.75" top="1" bottom="1" header="0" footer="0"/>
  <pageSetup paperSize="9" scale="40" fitToHeight="0" orientation="landscape" horizontalDpi="300" verticalDpi="300" r:id="rId1"/>
  <headerFooter alignWithMargins="0"/>
  <rowBreaks count="2" manualBreakCount="2">
    <brk id="89" max="29" man="1"/>
    <brk id="225" max="2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115" zoomScaleNormal="115" workbookViewId="0">
      <selection activeCell="N12" sqref="N12"/>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Notas</vt:lpstr>
      <vt:lpstr>Declaracion_Energías</vt:lpstr>
      <vt:lpstr>Totales anuales (GWh)</vt:lpstr>
      <vt:lpstr>Gestion_Energías</vt:lpstr>
      <vt:lpstr>Gráfico</vt:lpstr>
      <vt:lpstr>Declaracion_Energías!Área_de_impresión</vt:lpstr>
      <vt:lpstr>Gestion_Energías!Área_de_impresión</vt:lpstr>
      <vt:lpstr>Notas!Área_de_impresión</vt:lpstr>
    </vt:vector>
  </TitlesOfParts>
  <Company>EDEER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Dante</dc:creator>
  <cp:lastModifiedBy>Sebastián Zeballos</cp:lastModifiedBy>
  <cp:lastPrinted>2019-10-22T14:39:08Z</cp:lastPrinted>
  <dcterms:created xsi:type="dcterms:W3CDTF">1999-07-27T19:31:49Z</dcterms:created>
  <dcterms:modified xsi:type="dcterms:W3CDTF">2020-01-24T14:06:02Z</dcterms:modified>
</cp:coreProperties>
</file>